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hsan Akar\Desktop\"/>
    </mc:Choice>
  </mc:AlternateContent>
  <workbookProtection workbookAlgorithmName="SHA-512" workbookHashValue="W/Jbt6wBRLemY7lO9hWMQZ6BhGawB1guHCeRreJ8+eMSIvYPb7vKEF/PX9/l9mrk9kPgKhGDNkX5SyCNxLUCBQ==" workbookSaltValue="DpGiaaWqZAL5SQK1nADbrg==" workbookSpinCount="100000" lockStructure="1"/>
  <bookViews>
    <workbookView xWindow="0" yWindow="0" windowWidth="20490" windowHeight="7665"/>
  </bookViews>
  <sheets>
    <sheet name="Pratik Bilgiler Anasayfa" sheetId="1" r:id="rId1"/>
    <sheet name="Motorlu Taşıtlar Vergisi" sheetId="50" r:id="rId2"/>
    <sheet name="TCMB Tebliğ" sheetId="28" r:id="rId3"/>
    <sheet name="İş Kanunu İPC" sheetId="13" r:id="rId4"/>
    <sheet name="İşçi Özlük Dosyası" sheetId="9" r:id="rId5"/>
    <sheet name="Değerli Kağıt" sheetId="14" r:id="rId6"/>
    <sheet name="Değerli Konut Vergisi" sheetId="45" r:id="rId7"/>
    <sheet name="Çevre Temizlik Vergisi" sheetId="16" r:id="rId8"/>
    <sheet name="Dava Açma Süresi" sheetId="15" r:id="rId9"/>
    <sheet name="6331 İ.P.C." sheetId="29" r:id="rId10"/>
    <sheet name="5510 SGK İ.P.C." sheetId="19" r:id="rId11"/>
    <sheet name="AGİ" sheetId="18" r:id="rId12"/>
    <sheet name="Bildirim ve Süreler" sheetId="17" r:id="rId13"/>
    <sheet name="Beyanname Verme Süreleri" sheetId="46" r:id="rId14"/>
    <sheet name="MB Oranları" sheetId="20" r:id="rId15"/>
    <sheet name="Yİ - ÜFE" sheetId="10" r:id="rId16"/>
    <sheet name="GVK 94.MD.Vergi Tevfikatı" sheetId="12" r:id="rId17"/>
    <sheet name="SGK Tabi - Tabi Olmayan" sheetId="11" r:id="rId18"/>
    <sheet name="TTK İdari Para Cezaları" sheetId="8" r:id="rId19"/>
    <sheet name="Gecikme Zammı Tablosu" sheetId="3" r:id="rId20"/>
    <sheet name="Asgari Ücretler 2007 - 2021" sheetId="2" r:id="rId21"/>
    <sheet name="Tecil Faizi" sheetId="4" r:id="rId22"/>
    <sheet name="VUK Gereği Düzenlenen Belgeler" sheetId="6" r:id="rId23"/>
    <sheet name="Defter" sheetId="30" r:id="rId24"/>
    <sheet name="Gecikme ve Piş. Zammı ve Faizi" sheetId="32" r:id="rId25"/>
    <sheet name="Asgari Ücret" sheetId="34" r:id="rId26"/>
    <sheet name="SGK Prim Oranları" sheetId="35" r:id="rId27"/>
    <sheet name="Konut KDV Oranları" sheetId="37" r:id="rId28"/>
    <sheet name="Nakit Sermaye Faiz Oranı" sheetId="38" r:id="rId29"/>
    <sheet name="Tev. Tabi Men.ve Gmsi Byn. Sın." sheetId="39" r:id="rId30"/>
    <sheet name="Tev.ve İst. Uyg. Konu Olmayan" sheetId="40" r:id="rId31"/>
    <sheet name="Yeni Nesil Öde. Kayd." sheetId="43" r:id="rId32"/>
    <sheet name="Karşıt İnceleme" sheetId="44" r:id="rId33"/>
    <sheet name="Usulsüzlük Cezalar" sheetId="53" r:id="rId34"/>
    <sheet name="Harcırah " sheetId="54" r:id="rId35"/>
  </sheets>
  <definedNames>
    <definedName name="_xlnm._FilterDatabase" localSheetId="10" hidden="1">'5510 SGK İ.P.C.'!$B$3:$B$88</definedName>
    <definedName name="_xlnm.Print_Area" localSheetId="0">'Pratik Bilgiler Anasayfa'!#REF!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9" i="29" l="1"/>
  <c r="E93" i="29" s="1"/>
  <c r="D79" i="29"/>
  <c r="K79" i="29" s="1"/>
  <c r="D78" i="29"/>
  <c r="M78" i="29" s="1"/>
  <c r="D76" i="29"/>
  <c r="G76" i="29" s="1"/>
  <c r="J75" i="29"/>
  <c r="H75" i="29"/>
  <c r="F75" i="29"/>
  <c r="D75" i="29"/>
  <c r="I75" i="29" s="1"/>
  <c r="H74" i="29"/>
  <c r="D74" i="29"/>
  <c r="K74" i="29" s="1"/>
  <c r="J73" i="29"/>
  <c r="F73" i="29"/>
  <c r="D73" i="29"/>
  <c r="M73" i="29" s="1"/>
  <c r="D72" i="29"/>
  <c r="G72" i="29" s="1"/>
  <c r="J70" i="29"/>
  <c r="H70" i="29"/>
  <c r="F70" i="29"/>
  <c r="D70" i="29"/>
  <c r="I70" i="29" s="1"/>
  <c r="H64" i="29"/>
  <c r="D64" i="29"/>
  <c r="K64" i="29" s="1"/>
  <c r="J63" i="29"/>
  <c r="D63" i="29"/>
  <c r="M63" i="29" s="1"/>
  <c r="D62" i="29"/>
  <c r="G62" i="29" s="1"/>
  <c r="D61" i="29"/>
  <c r="M61" i="29" s="1"/>
  <c r="J55" i="29"/>
  <c r="D55" i="29"/>
  <c r="M55" i="29" s="1"/>
  <c r="D54" i="29"/>
  <c r="G54" i="29" s="1"/>
  <c r="J53" i="29"/>
  <c r="H53" i="29"/>
  <c r="F53" i="29"/>
  <c r="D53" i="29"/>
  <c r="I53" i="29" s="1"/>
  <c r="J52" i="29"/>
  <c r="H52" i="29"/>
  <c r="D52" i="29"/>
  <c r="K52" i="29" s="1"/>
  <c r="J51" i="29"/>
  <c r="D51" i="29"/>
  <c r="M51" i="29" s="1"/>
  <c r="D50" i="29"/>
  <c r="G50" i="29" s="1"/>
  <c r="J44" i="29"/>
  <c r="H44" i="29"/>
  <c r="F44" i="29"/>
  <c r="D44" i="29"/>
  <c r="I44" i="29" s="1"/>
  <c r="J43" i="29"/>
  <c r="H43" i="29"/>
  <c r="D43" i="29"/>
  <c r="K43" i="29" s="1"/>
  <c r="J42" i="29"/>
  <c r="D42" i="29"/>
  <c r="M42" i="29" s="1"/>
  <c r="D41" i="29"/>
  <c r="G41" i="29" s="1"/>
  <c r="D34" i="29"/>
  <c r="J33" i="29" s="1"/>
  <c r="J31" i="29"/>
  <c r="H31" i="29"/>
  <c r="G31" i="29"/>
  <c r="D31" i="29"/>
  <c r="K31" i="29" s="1"/>
  <c r="I29" i="29"/>
  <c r="D29" i="29"/>
  <c r="M29" i="29" s="1"/>
  <c r="K28" i="29"/>
  <c r="D28" i="29"/>
  <c r="G28" i="29" s="1"/>
  <c r="M27" i="29"/>
  <c r="J27" i="29"/>
  <c r="H27" i="29"/>
  <c r="F27" i="29"/>
  <c r="E27" i="29"/>
  <c r="D27" i="29"/>
  <c r="I27" i="29" s="1"/>
  <c r="D22" i="29"/>
  <c r="L21" i="29" s="1"/>
  <c r="M21" i="29"/>
  <c r="K21" i="29"/>
  <c r="K20" i="29"/>
  <c r="D20" i="29"/>
  <c r="G20" i="29" s="1"/>
  <c r="M19" i="29"/>
  <c r="J19" i="29"/>
  <c r="H19" i="29"/>
  <c r="F19" i="29"/>
  <c r="E19" i="29"/>
  <c r="D19" i="29"/>
  <c r="I19" i="29" s="1"/>
  <c r="J18" i="29"/>
  <c r="H18" i="29"/>
  <c r="G18" i="29"/>
  <c r="D18" i="29"/>
  <c r="K18" i="29" s="1"/>
  <c r="J17" i="29"/>
  <c r="I17" i="29"/>
  <c r="D17" i="29"/>
  <c r="M17" i="29" s="1"/>
  <c r="K16" i="29"/>
  <c r="D16" i="29"/>
  <c r="G16" i="29" s="1"/>
  <c r="M12" i="29"/>
  <c r="J12" i="29"/>
  <c r="D12" i="29"/>
  <c r="M11" i="29"/>
  <c r="K11" i="29"/>
  <c r="I11" i="29"/>
  <c r="H11" i="29"/>
  <c r="G11" i="29"/>
  <c r="F11" i="29"/>
  <c r="E11" i="29"/>
  <c r="D11" i="29"/>
  <c r="L11" i="29" s="1"/>
  <c r="M10" i="29"/>
  <c r="K10" i="29"/>
  <c r="J10" i="29"/>
  <c r="I10" i="29"/>
  <c r="H10" i="29"/>
  <c r="G10" i="29"/>
  <c r="F10" i="29"/>
  <c r="E10" i="29"/>
  <c r="D10" i="29"/>
  <c r="L10" i="29" s="1"/>
  <c r="D9" i="29"/>
  <c r="H9" i="29" s="1"/>
  <c r="M8" i="29"/>
  <c r="K8" i="29"/>
  <c r="I8" i="29"/>
  <c r="G8" i="29"/>
  <c r="F8" i="29"/>
  <c r="E8" i="29"/>
  <c r="D8" i="29"/>
  <c r="J8" i="29" s="1"/>
  <c r="L79" i="29" l="1"/>
  <c r="L16" i="29"/>
  <c r="G9" i="29"/>
  <c r="F16" i="29"/>
  <c r="L17" i="29"/>
  <c r="F20" i="29"/>
  <c r="L29" i="29"/>
  <c r="L18" i="29"/>
  <c r="H20" i="29"/>
  <c r="H28" i="29"/>
  <c r="F29" i="29"/>
  <c r="K33" i="29"/>
  <c r="L52" i="29"/>
  <c r="F63" i="29"/>
  <c r="L64" i="29"/>
  <c r="H72" i="29"/>
  <c r="L74" i="29"/>
  <c r="H76" i="29"/>
  <c r="F78" i="29"/>
  <c r="L8" i="29"/>
  <c r="J9" i="29"/>
  <c r="I16" i="29"/>
  <c r="G17" i="29"/>
  <c r="E18" i="29"/>
  <c r="M18" i="29"/>
  <c r="K19" i="29"/>
  <c r="I20" i="29"/>
  <c r="K27" i="29"/>
  <c r="I28" i="29"/>
  <c r="G29" i="29"/>
  <c r="E31" i="29"/>
  <c r="M31" i="29"/>
  <c r="L33" i="29"/>
  <c r="I41" i="29"/>
  <c r="G42" i="29"/>
  <c r="E43" i="29"/>
  <c r="M43" i="29"/>
  <c r="K44" i="29"/>
  <c r="I50" i="29"/>
  <c r="G51" i="29"/>
  <c r="E52" i="29"/>
  <c r="M52" i="29"/>
  <c r="K53" i="29"/>
  <c r="I54" i="29"/>
  <c r="G55" i="29"/>
  <c r="K61" i="29"/>
  <c r="I62" i="29"/>
  <c r="G63" i="29"/>
  <c r="E64" i="29"/>
  <c r="M64" i="29"/>
  <c r="K70" i="29"/>
  <c r="I72" i="29"/>
  <c r="G73" i="29"/>
  <c r="E74" i="29"/>
  <c r="M74" i="29"/>
  <c r="K75" i="29"/>
  <c r="I76" i="29"/>
  <c r="G78" i="29"/>
  <c r="E79" i="29"/>
  <c r="M79" i="29"/>
  <c r="F33" i="29"/>
  <c r="I9" i="29"/>
  <c r="H16" i="29"/>
  <c r="F17" i="29"/>
  <c r="L31" i="29"/>
  <c r="H41" i="29"/>
  <c r="F42" i="29"/>
  <c r="L43" i="29"/>
  <c r="H50" i="29"/>
  <c r="F51" i="29"/>
  <c r="H54" i="29"/>
  <c r="F55" i="29"/>
  <c r="H62" i="29"/>
  <c r="K9" i="29"/>
  <c r="J16" i="29"/>
  <c r="H17" i="29"/>
  <c r="F18" i="29"/>
  <c r="L19" i="29"/>
  <c r="J20" i="29"/>
  <c r="L27" i="29"/>
  <c r="J28" i="29"/>
  <c r="H29" i="29"/>
  <c r="F31" i="29"/>
  <c r="E33" i="29"/>
  <c r="M33" i="29"/>
  <c r="J41" i="29"/>
  <c r="H42" i="29"/>
  <c r="F43" i="29"/>
  <c r="L44" i="29"/>
  <c r="J50" i="29"/>
  <c r="H51" i="29"/>
  <c r="F52" i="29"/>
  <c r="L53" i="29"/>
  <c r="J54" i="29"/>
  <c r="H55" i="29"/>
  <c r="L61" i="29"/>
  <c r="J62" i="29"/>
  <c r="H63" i="29"/>
  <c r="F64" i="29"/>
  <c r="L70" i="29"/>
  <c r="J72" i="29"/>
  <c r="H73" i="29"/>
  <c r="F74" i="29"/>
  <c r="L75" i="29"/>
  <c r="J76" i="29"/>
  <c r="H78" i="29"/>
  <c r="F79" i="29"/>
  <c r="K41" i="29"/>
  <c r="I42" i="29"/>
  <c r="G43" i="29"/>
  <c r="E44" i="29"/>
  <c r="M44" i="29"/>
  <c r="K50" i="29"/>
  <c r="I51" i="29"/>
  <c r="G52" i="29"/>
  <c r="E53" i="29"/>
  <c r="M53" i="29"/>
  <c r="K54" i="29"/>
  <c r="I55" i="29"/>
  <c r="K62" i="29"/>
  <c r="I63" i="29"/>
  <c r="G64" i="29"/>
  <c r="E70" i="29"/>
  <c r="M70" i="29"/>
  <c r="K72" i="29"/>
  <c r="I73" i="29"/>
  <c r="G74" i="29"/>
  <c r="E75" i="29"/>
  <c r="M75" i="29"/>
  <c r="K76" i="29"/>
  <c r="I78" i="29"/>
  <c r="G79" i="29"/>
  <c r="E89" i="29"/>
  <c r="L76" i="29"/>
  <c r="J78" i="29"/>
  <c r="H79" i="29"/>
  <c r="D90" i="29"/>
  <c r="E90" i="29" s="1"/>
  <c r="E9" i="29"/>
  <c r="M9" i="29"/>
  <c r="L20" i="29"/>
  <c r="L28" i="29"/>
  <c r="J29" i="29"/>
  <c r="G33" i="29"/>
  <c r="L41" i="29"/>
  <c r="L50" i="29"/>
  <c r="L54" i="29"/>
  <c r="L62" i="29"/>
  <c r="L72" i="29"/>
  <c r="H8" i="29"/>
  <c r="F9" i="29"/>
  <c r="J11" i="29"/>
  <c r="E16" i="29"/>
  <c r="M16" i="29"/>
  <c r="K17" i="29"/>
  <c r="I18" i="29"/>
  <c r="G19" i="29"/>
  <c r="E20" i="29"/>
  <c r="M20" i="29"/>
  <c r="G27" i="29"/>
  <c r="E28" i="29"/>
  <c r="M28" i="29"/>
  <c r="K29" i="29"/>
  <c r="I31" i="29"/>
  <c r="H33" i="29"/>
  <c r="E41" i="29"/>
  <c r="M41" i="29"/>
  <c r="K42" i="29"/>
  <c r="I43" i="29"/>
  <c r="G44" i="29"/>
  <c r="E50" i="29"/>
  <c r="M50" i="29"/>
  <c r="K51" i="29"/>
  <c r="I52" i="29"/>
  <c r="G53" i="29"/>
  <c r="E54" i="29"/>
  <c r="M54" i="29"/>
  <c r="K55" i="29"/>
  <c r="E62" i="29"/>
  <c r="M62" i="29"/>
  <c r="K63" i="29"/>
  <c r="I64" i="29"/>
  <c r="G70" i="29"/>
  <c r="E72" i="29"/>
  <c r="M72" i="29"/>
  <c r="K73" i="29"/>
  <c r="I74" i="29"/>
  <c r="G75" i="29"/>
  <c r="E76" i="29"/>
  <c r="M76" i="29"/>
  <c r="K78" i="29"/>
  <c r="I79" i="29"/>
  <c r="L78" i="29"/>
  <c r="J79" i="29"/>
  <c r="D93" i="29"/>
  <c r="L9" i="29"/>
  <c r="F28" i="29"/>
  <c r="I33" i="29"/>
  <c r="F41" i="29"/>
  <c r="L42" i="29"/>
  <c r="F50" i="29"/>
  <c r="L51" i="29"/>
  <c r="F54" i="29"/>
  <c r="L55" i="29"/>
  <c r="F62" i="29"/>
  <c r="L63" i="29"/>
  <c r="J64" i="29"/>
  <c r="F72" i="29"/>
  <c r="L73" i="29"/>
  <c r="J74" i="29"/>
  <c r="F76" i="29"/>
  <c r="E17" i="29"/>
  <c r="E29" i="29"/>
  <c r="E42" i="29"/>
  <c r="E51" i="29"/>
  <c r="E55" i="29"/>
  <c r="E63" i="29"/>
  <c r="E73" i="29"/>
  <c r="E78" i="29"/>
  <c r="N22" i="34" l="1"/>
  <c r="N21" i="34"/>
  <c r="N20" i="34"/>
  <c r="N17" i="34"/>
  <c r="N16" i="34"/>
  <c r="N15" i="34"/>
  <c r="O7" i="34"/>
  <c r="O6" i="34"/>
  <c r="F31" i="34" l="1"/>
  <c r="F29" i="34"/>
  <c r="F26" i="34"/>
  <c r="F25" i="34"/>
  <c r="F24" i="34"/>
  <c r="F19" i="34"/>
  <c r="F21" i="34"/>
  <c r="F20" i="34"/>
  <c r="G11" i="34"/>
  <c r="G13" i="34" s="1"/>
  <c r="G10" i="34"/>
  <c r="G6" i="34"/>
  <c r="G7" i="34"/>
  <c r="G9" i="34"/>
  <c r="D25" i="19" l="1"/>
  <c r="C25" i="19"/>
  <c r="D86" i="19"/>
  <c r="C86" i="19"/>
  <c r="D84" i="19"/>
  <c r="C84" i="19"/>
  <c r="D82" i="19"/>
  <c r="C82" i="19"/>
  <c r="D80" i="19"/>
  <c r="C80" i="19"/>
  <c r="D70" i="19"/>
  <c r="C70" i="19"/>
  <c r="D66" i="19"/>
  <c r="D64" i="19"/>
  <c r="D60" i="19"/>
  <c r="D58" i="19"/>
  <c r="D56" i="19"/>
  <c r="D54" i="19"/>
  <c r="D5" i="19" l="1"/>
  <c r="D7" i="19"/>
  <c r="D10" i="19"/>
  <c r="D12" i="19"/>
  <c r="D17" i="19"/>
  <c r="D19" i="19"/>
  <c r="D21" i="19"/>
  <c r="D23" i="19"/>
  <c r="D28" i="19"/>
  <c r="D30" i="19"/>
  <c r="D32" i="19"/>
  <c r="D35" i="19"/>
  <c r="D37" i="19"/>
  <c r="D39" i="19"/>
  <c r="D41" i="19"/>
  <c r="D43" i="19"/>
  <c r="D46" i="19"/>
  <c r="D48" i="19"/>
  <c r="D50" i="19"/>
  <c r="D52" i="19"/>
  <c r="D62" i="19"/>
  <c r="D68" i="19"/>
  <c r="D72" i="19"/>
  <c r="D74" i="19"/>
  <c r="D76" i="19"/>
  <c r="D78" i="19"/>
  <c r="O8" i="34" l="1"/>
  <c r="O9" i="34" s="1"/>
  <c r="G5" i="13" l="1"/>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4" i="13"/>
  <c r="C78" i="19" l="1"/>
  <c r="C76" i="19"/>
  <c r="C74" i="19"/>
  <c r="C72" i="19"/>
  <c r="C68" i="19"/>
  <c r="C62" i="19"/>
  <c r="C52" i="19"/>
  <c r="C50" i="19"/>
  <c r="C48" i="19"/>
  <c r="C46" i="19"/>
  <c r="C43" i="19"/>
  <c r="C41" i="19"/>
  <c r="C39" i="19"/>
  <c r="C37" i="19"/>
  <c r="C35" i="19"/>
  <c r="C32" i="19"/>
  <c r="C30" i="19"/>
  <c r="C28" i="19"/>
  <c r="C23" i="19"/>
  <c r="C21" i="19"/>
  <c r="C19" i="19"/>
  <c r="C17" i="19"/>
  <c r="C12" i="19"/>
  <c r="C10" i="19"/>
  <c r="C7" i="19"/>
  <c r="C5" i="19"/>
  <c r="D43" i="2" l="1"/>
</calcChain>
</file>

<file path=xl/sharedStrings.xml><?xml version="1.0" encoding="utf-8"?>
<sst xmlns="http://schemas.openxmlformats.org/spreadsheetml/2006/main" count="2454" uniqueCount="1787">
  <si>
    <t>(TL)</t>
  </si>
  <si>
    <t>5510 Sayılı Kanun İdari Para Cezaları</t>
  </si>
  <si>
    <t>Tıklayınız</t>
  </si>
  <si>
    <t>6331 Sayılı İş Sağlığı ve Güvenliği Kanunu İdari Para Cezaları</t>
  </si>
  <si>
    <t>Amortismanlar</t>
  </si>
  <si>
    <t> Asgari Geçim İndirimi Tutarları</t>
  </si>
  <si>
    <t>Bağımsız Denetime Tabi Olacak Şirketlerin Belirlenmesine Dair Karar</t>
  </si>
  <si>
    <t>1-Yıllık</t>
  </si>
  <si>
    <t>Bildirim ve Süreler</t>
  </si>
  <si>
    <t>İşe Başlama, Adres Değişikliği, Yazar Kasa, Nakil, Ölüm</t>
  </si>
  <si>
    <t>Bilgi Vermekten Çekinenler İle 256, 257 ve Mükerrer 257 nci Madde Hükmüne Uymayanlar İçin Ceza Tutarları (VUK)</t>
  </si>
  <si>
    <t>2- İkinci sınıf tüccarlar, defter tutan çiftçiler ile kazancı basit usulde tespit edilenler hakkında</t>
  </si>
  <si>
    <t>3- Yukarıdaki bentlerde yazılı bulunanlar dışında kalanlar hakkında</t>
  </si>
  <si>
    <t>Dava Açma Süreleri</t>
  </si>
  <si>
    <t>Damga Vergisi Oranları (Muhtasar, KDV, Kira Kontratı vb.)</t>
  </si>
  <si>
    <t>Değer Artışı Kazançlarına İlişkin İstisna Tutarı (Mükerrer 80)</t>
  </si>
  <si>
    <t>193 Sayılı Kanunun Mükerrer 80 inci maddesinin üçüncü fıkrasında yer alan değer artışı kazançlarına ilişkin istisna tutarı</t>
  </si>
  <si>
    <t>Değerli Kağıt Bedelleri</t>
  </si>
  <si>
    <t>Noter Kağıtları, Pasaportlar, Nüfus Cüzdanı, Sürücü Belgesi</t>
  </si>
  <si>
    <t>Doğum  Yardımı</t>
  </si>
  <si>
    <t>1 Çocuk İse</t>
  </si>
  <si>
    <t>2 Çocuk İse</t>
  </si>
  <si>
    <t>3 Çocuk İse</t>
  </si>
  <si>
    <t>EMLAK VERGİSİ ORANLARI</t>
  </si>
  <si>
    <t>Binde 2</t>
  </si>
  <si>
    <t>Binde 1</t>
  </si>
  <si>
    <t>Binde 4</t>
  </si>
  <si>
    <t> Binde 6</t>
  </si>
  <si>
    <t> Binde 2</t>
  </si>
  <si>
    <t>Emzirme Ödeneği</t>
  </si>
  <si>
    <t>01.01.2017 – 31.12.2017</t>
  </si>
  <si>
    <t>Fatura Kesme Mecburiyeti</t>
  </si>
  <si>
    <t>Form BA – BS</t>
  </si>
  <si>
    <t>Geçici Vergi Oranları</t>
  </si>
  <si>
    <t>Gelir Vergisi Mükelleflerinde (2006 I. Dönemden itibaren)</t>
  </si>
  <si>
    <t> 15</t>
  </si>
  <si>
    <t>Kurumlar Vergisi Mükelleflerinde (2006 II. Dönemden itibaren)</t>
  </si>
  <si>
    <t> 20</t>
  </si>
  <si>
    <t>Gelir Vergisi Tarifesi (Ücretliler)</t>
  </si>
  <si>
    <t>Hizmet Süresi 6 aydan az sürmüş işçi için</t>
  </si>
  <si>
    <t> 2 hafta</t>
  </si>
  <si>
    <t>Hizmet Süresi 6 aydan 1.5 yılı kadar sürmüş işçi için</t>
  </si>
  <si>
    <t> 4 hafta</t>
  </si>
  <si>
    <t>Hizmet süresi 1.5 yıldan 3 yıla kadar sürmüş işçi için</t>
  </si>
  <si>
    <t> 6 hafta</t>
  </si>
  <si>
    <t>Hizmet süresi 3 yıldan fazla sürmüş işçi için</t>
  </si>
  <si>
    <t> 8 hafta</t>
  </si>
  <si>
    <t>İlçe Listesi</t>
  </si>
  <si>
    <t>Türkiye İlçe Listesi</t>
  </si>
  <si>
    <t>İş Kanunu (4857) İdari Para Cezaları</t>
  </si>
  <si>
    <t>İşçi Özlük Dosyasında Bulunması Gereken Evraklar</t>
  </si>
  <si>
    <t>İşçi Payı</t>
  </si>
  <si>
    <t>İşveren Payı</t>
  </si>
  <si>
    <t>Devlet Payı</t>
  </si>
  <si>
    <t>…</t>
  </si>
  <si>
    <t>Kalkınmada Birinci Derecede Öncelikli Yöreler</t>
  </si>
  <si>
    <t>1. Adıyaman</t>
  </si>
  <si>
    <t>2. Ağrı</t>
  </si>
  <si>
    <t>3. Aksaray</t>
  </si>
  <si>
    <t>4. Amasya</t>
  </si>
  <si>
    <t>5. Ardahan</t>
  </si>
  <si>
    <t>6. Artvin</t>
  </si>
  <si>
    <t>7. Bartın</t>
  </si>
  <si>
    <t>8. Batman</t>
  </si>
  <si>
    <t>9. Bayburt</t>
  </si>
  <si>
    <t>10. Bingöl</t>
  </si>
  <si>
    <t>11. Bitlis</t>
  </si>
  <si>
    <t>13. Çankırı</t>
  </si>
  <si>
    <t>14. Çorum</t>
  </si>
  <si>
    <t>15. Diyarbakır</t>
  </si>
  <si>
    <t>16. Elazığ</t>
  </si>
  <si>
    <t>17. Erzincan</t>
  </si>
  <si>
    <t>18. Erzurum</t>
  </si>
  <si>
    <t>19. Giresun</t>
  </si>
  <si>
    <t>20. Gümüşhane</t>
  </si>
  <si>
    <t>21. Hakkari</t>
  </si>
  <si>
    <t>22. Iğdır</t>
  </si>
  <si>
    <t>23. Kahramanmaraş</t>
  </si>
  <si>
    <t>24. Karabük</t>
  </si>
  <si>
    <t>25. Karaman</t>
  </si>
  <si>
    <t>26. Kars</t>
  </si>
  <si>
    <t>27. Kastamonu</t>
  </si>
  <si>
    <t>28. Kırıkkale</t>
  </si>
  <si>
    <t>29. Kırşehir</t>
  </si>
  <si>
    <t>30. Kilis</t>
  </si>
  <si>
    <t>31. Malatya</t>
  </si>
  <si>
    <t>32. Mardin</t>
  </si>
  <si>
    <t>33. Muş</t>
  </si>
  <si>
    <t>34. Nevşehir</t>
  </si>
  <si>
    <t>35. Niğde</t>
  </si>
  <si>
    <t>36. Ordu</t>
  </si>
  <si>
    <t>37. Osmaniye</t>
  </si>
  <si>
    <t>38. Rize</t>
  </si>
  <si>
    <t>39. Samsun</t>
  </si>
  <si>
    <t>40. Siirt</t>
  </si>
  <si>
    <t>41. Sinop</t>
  </si>
  <si>
    <t>42. Sivas</t>
  </si>
  <si>
    <t>43. Şanlıurfa</t>
  </si>
  <si>
    <t>44. Şırnak</t>
  </si>
  <si>
    <t>45. Tokat</t>
  </si>
  <si>
    <t>46. Trabzon</t>
  </si>
  <si>
    <t>47. Tunceli</t>
  </si>
  <si>
    <t>48. Van</t>
  </si>
  <si>
    <t>49. Yozgat</t>
  </si>
  <si>
    <t>50. Zonguldak</t>
  </si>
  <si>
    <t>Kısmi KDV Tevkifat Oranları</t>
  </si>
  <si>
    <t>Kıdem Tazminatı Tavanı</t>
  </si>
  <si>
    <t>Kira Stopajı Oranı</t>
  </si>
  <si>
    <t> % 20</t>
  </si>
  <si>
    <t>m2 İnşaat Maliyet Bedelleri</t>
  </si>
  <si>
    <t>Mal ve Hizmet Tedarikinde Alacaklıya Yapılan Geç Ödemelere İlişkin Temerrüt Faiz Oranı ( TTK 1530 Md. )</t>
  </si>
  <si>
    <t>Mesken Kira Gelirlerinde İstisna</t>
  </si>
  <si>
    <t>193 Sayılı Kanunun 21 inci maddesinin birinci fıkrasında yer alan mesken kira gelirleri için uygulanan istisna tutarı</t>
  </si>
  <si>
    <t>Motorlu Taşıtlar Vergisi Tarifeleri</t>
  </si>
  <si>
    <t>Nispi Harç Oranları ve Maktu Harçlar</t>
  </si>
  <si>
    <t>Nispi Harç Oranları ve Maktu Harçlari</t>
  </si>
  <si>
    <t>Prime Esas Kazanç Taban ve Tavan Matrahları</t>
  </si>
  <si>
    <t>Reeskont ve Avans İşlemlerinde Uygulanan Faiz Oranları</t>
  </si>
  <si>
    <t>TCMB Reeskont ve Avans İşlemlerinde Uygulanan Faiz Oranları</t>
  </si>
  <si>
    <t>– Birinci derece engelliler için</t>
  </si>
  <si>
    <t>– İkinci derece engelliler için</t>
  </si>
  <si>
    <t>– Üçüncü derece engelliler için</t>
  </si>
  <si>
    <t>SGK Primine Tabi Olan – Olmayan Kazançlar</t>
  </si>
  <si>
    <t>İlgili Bilgiler İçin</t>
  </si>
  <si>
    <t>Tevkifat Oranları</t>
  </si>
  <si>
    <t>Gelir Vergisi Kanunu Madde 94</t>
  </si>
  <si>
    <t> Tıklayınız</t>
  </si>
  <si>
    <t>Türk Ticaret Kanunu’na Göre Uygulanacak İdari Para Cezaları</t>
  </si>
  <si>
    <t>6102 Sayılı TTK. İdari Para Cezaları</t>
  </si>
  <si>
    <t>Matrah</t>
  </si>
  <si>
    <t>Verginin Oranı (%)</t>
  </si>
  <si>
    <t>VUK Gereğince Düzenlenen Belgeler ve Bu Belgeleri Düzenlemek Zorunda Olan Mükellefler</t>
  </si>
  <si>
    <t>Belgeler ve Bu Belgeleri Düzenlemek Zorunda Olan Mükellefler</t>
  </si>
  <si>
    <t>Yatırım Teşvik Uygulamalarında Bölgeler ve Bölgeler Kapsamındaki İller</t>
  </si>
  <si>
    <t>Perakende Satış Fişi ve Yazar Kasa Fişi Düzenleme Sınırı</t>
  </si>
  <si>
    <t>193 Sayılı Kanunun 23 üncü maddesinin birinci fıkrasının (8) numaralı bendinde yer alan, işverenlerce işyeri veya işyerinin müştemilatı dışında kalan yerlerde hizmet erbabına yemek verilmek suretiyle sağlanan menfaatlere ilişkin istisna tutarı</t>
  </si>
  <si>
    <t>Yıllar İtibariyle Asgari Ücretler</t>
  </si>
  <si>
    <t>Yürürlük Tarihlerine Göre Gecikme Zammı</t>
  </si>
  <si>
    <t>Yürürlük Tarihlerine Göre Tecil Faizi</t>
  </si>
  <si>
    <t>Zorunlu BES</t>
  </si>
  <si>
    <t>Kesinti Oranı </t>
  </si>
  <si>
    <t>16 YAŞINI DOLDURANLAR</t>
  </si>
  <si>
    <t>16 YAŞINI DOLDURMAYANLAR</t>
  </si>
  <si>
    <t>YÜRÜRLÜK TARİHLERİ</t>
  </si>
  <si>
    <t>GÜNLÜK</t>
  </si>
  <si>
    <t>AYLIK</t>
  </si>
  <si>
    <t>–</t>
  </si>
  <si>
    <t>2014 Yılından İtibaren Uygulamadan Kalkmıştır</t>
  </si>
  <si>
    <t>24.30 TL</t>
  </si>
  <si>
    <t>GECİKME ZAMMI TABLOSU</t>
  </si>
  <si>
    <t>UYGULAMA TARİHLERİ</t>
  </si>
  <si>
    <t>ORANI</t>
  </si>
  <si>
    <t>01/01/1981 – 29/02/1984 Tarihleri arasında</t>
  </si>
  <si>
    <t>1.Ay</t>
  </si>
  <si>
    <t>Diğer Aylar için Aylık</t>
  </si>
  <si>
    <t>01/03/1984 – 31/08/1985 Tarihleri arasında</t>
  </si>
  <si>
    <t>01/09/1985 – 31/05/1988 Tarihleri arasında</t>
  </si>
  <si>
    <t>Takip Eden 5 Ay için Aylık</t>
  </si>
  <si>
    <t>01/06/1988 – 31/12/1988 Tarihleri arasında</t>
  </si>
  <si>
    <t>İlk 3 Ay</t>
  </si>
  <si>
    <t>Takip Eden 3 Ay için Aylık</t>
  </si>
  <si>
    <t>01/01/1989 – 31/12/1989 Tarihleri arasında</t>
  </si>
  <si>
    <t>İlk 4 Ay için Aylık</t>
  </si>
  <si>
    <t>01/01/1990 – 29/12/1993 Tarihleri arasında</t>
  </si>
  <si>
    <t>Tüm Aylar için Aylık</t>
  </si>
  <si>
    <t>30/12/1993 – 07/03/1994 Tarihleri arasında</t>
  </si>
  <si>
    <t>08/03/1994 – 30/08/1995 Tarihleri arasında</t>
  </si>
  <si>
    <t>31/08/1995 – 31/01/1996 Tarihleri arasında</t>
  </si>
  <si>
    <t>01/02/1996 – 08/07/1998 Tarihleri arasında</t>
  </si>
  <si>
    <t>09/07/1998 – 19/01/2000 Tarihleri arasında</t>
  </si>
  <si>
    <t>20/01/2000 – 01/12/2000 Tarihleri arasında</t>
  </si>
  <si>
    <t>Her Ay için</t>
  </si>
  <si>
    <t>02/12/2000 – 28/03/2001 Tarihleri arasında</t>
  </si>
  <si>
    <t>29/03/2001 – 30/01/2002 Tarihleri arasında</t>
  </si>
  <si>
    <t>31/01/2002 – 11/11/2003 Tarihleri arasında</t>
  </si>
  <si>
    <t>12/11/2003 – 01/01/2004 Tarihleri arasında</t>
  </si>
  <si>
    <t>5035 Sayılı Kanunun</t>
  </si>
  <si>
    <t>4. maddesi</t>
  </si>
  <si>
    <t>02/01/2004 – 01/03/2005 Tarihleri arasında</t>
  </si>
  <si>
    <t>02/03/2005-20/04/2006 Tarihleri arasında</t>
  </si>
  <si>
    <t>21/04/2006 Tarihinden İtibaren</t>
  </si>
  <si>
    <t>2009/15565 Sayılı B.K.K.</t>
  </si>
  <si>
    <t>19/11/2009 Tarihinden İtibaren</t>
  </si>
  <si>
    <t>2010/965 Sayılı B.K.K.</t>
  </si>
  <si>
    <t>19/10/2010 Tarihinden İtibaren</t>
  </si>
  <si>
    <t>Faiz Oranı (Yıllık)</t>
  </si>
  <si>
    <t>Yasal Düzenleme</t>
  </si>
  <si>
    <t>25.01.2000 – 20.12.2000 tarihleri arasında</t>
  </si>
  <si>
    <t>409 Seri No.lu Tahsilat Genel Tebliği</t>
  </si>
  <si>
    <t>21.12.2000 – 30.03.2001 tarihleri arasında</t>
  </si>
  <si>
    <t>412 Seri No.lu Tahsilat Genel Tebliği</t>
  </si>
  <si>
    <t>31.03.2001 – 01.02.2002 tarihleri arasında</t>
  </si>
  <si>
    <t>416 Seri No.lu Tahsilat Genel Tebliği</t>
  </si>
  <si>
    <t>02.02.2002 – 11.11.2003 tarihleri arasında</t>
  </si>
  <si>
    <t>421 Seri No.lu Tahsilat Genel Tebliği</t>
  </si>
  <si>
    <t>12.11.2003 – 03.03.2005 tarihleri arasında</t>
  </si>
  <si>
    <t>429 Seri No.lu Tahsilat Genel Tebliği</t>
  </si>
  <si>
    <t>04.03.2005 – 27.04.2006 tarihleri arasında</t>
  </si>
  <si>
    <t>434 Seri No.lu Tahsilat Genel Tebliği</t>
  </si>
  <si>
    <t>28.04.2006 – 20.11.2009 tarihleri arasında</t>
  </si>
  <si>
    <t>438 Seri No.lu Tahsilat Genel Tebliği</t>
  </si>
  <si>
    <t>21.11.2009 tarihinden itibaren</t>
  </si>
  <si>
    <t>Seri : C Sıra No : 1 Tahsilat Genel Tebliği</t>
  </si>
  <si>
    <t>Dönemler</t>
  </si>
  <si>
    <t>VUK Gereğince Düzenlenen Belgeler</t>
  </si>
  <si>
    <t>Belgenin Adı</t>
  </si>
  <si>
    <t>Düzenlendiği Madde/Tebliğ</t>
  </si>
  <si>
    <t>Tasdik Durumu</t>
  </si>
  <si>
    <t>Belge Düzenleyecek Mükellefler</t>
  </si>
  <si>
    <t>Fatura</t>
  </si>
  <si>
    <t>VUK. Md. 229-230-231-232</t>
  </si>
  <si>
    <t>Sevk İrsaliyesi</t>
  </si>
  <si>
    <t>VUK. Md. 230/5</t>
  </si>
  <si>
    <t>İrsaliyeli Fatura</t>
  </si>
  <si>
    <t>VUK. GT. 211, 232, 238</t>
  </si>
  <si>
    <t>Perakende Satış Fişi</t>
  </si>
  <si>
    <t>VUK. Md. 233/1</t>
  </si>
  <si>
    <t>Perakende satış yapanlar</t>
  </si>
  <si>
    <t>Dip Koçanlı Perakende Satış Fişi</t>
  </si>
  <si>
    <t>VUK. GT. 206</t>
  </si>
  <si>
    <t>Gazete satışı yapanlar ve bazı hizmet işletmeleri</t>
  </si>
  <si>
    <t>Adisyon Tipi Perakende Satış Fişi</t>
  </si>
  <si>
    <t>VUK. GT. 209</t>
  </si>
  <si>
    <t>Kahvehane işletmeleri</t>
  </si>
  <si>
    <t>Ödeme Kaydedici Cihaz Fişi</t>
  </si>
  <si>
    <t>VUK. Md. 233/2 3100 s. Kanun</t>
  </si>
  <si>
    <t>Adisyon</t>
  </si>
  <si>
    <t>VUK. GT. 185 200, 222,298,299</t>
  </si>
  <si>
    <t>Alkollü içki servisi yapan ve bilanço ve işletme hesabı esasına göre defter tutan gece kulüpleri, diskotekler, barlar, pavyonlar, gazinolar,meyhaneler, lokantalar, kafeteryalar ve pastane gibi işletmeler.</t>
  </si>
  <si>
    <t>Reçete</t>
  </si>
  <si>
    <t>VUK. GT. 191</t>
  </si>
  <si>
    <t>Özel hastane, muayenehane, poliklinik ve çalışan hekimler</t>
  </si>
  <si>
    <t>Giriş Biletleri</t>
  </si>
  <si>
    <t>VUK. Md. 233/3</t>
  </si>
  <si>
    <t>Biletle girilen yerler</t>
  </si>
  <si>
    <t>Gider Pusulası</t>
  </si>
  <si>
    <t>VUK. Md. 234</t>
  </si>
  <si>
    <t>Vergiden muaf esnaftan mal yada hizmet alanlar</t>
  </si>
  <si>
    <t>Müstahsil Makbuzu</t>
  </si>
  <si>
    <t>VUK. Md. 235</t>
  </si>
  <si>
    <t>Gerçek usulde vergilendirilmeyen çiftçiden mal alanlar</t>
  </si>
  <si>
    <t>Serbest Meslek Makbuzu</t>
  </si>
  <si>
    <t>VUK. Md. 236</t>
  </si>
  <si>
    <t>Serbest meslek erbabı</t>
  </si>
  <si>
    <t>Taşıma İrsaliyesi</t>
  </si>
  <si>
    <t>VUK. Md. 240/a</t>
  </si>
  <si>
    <t>Ücret karşılığında eşya nakleden gerçek ve tüzel kişiler</t>
  </si>
  <si>
    <t>Ambar Tesellüm Fişi</t>
  </si>
  <si>
    <t>VUK. GT. 173, 206</t>
  </si>
  <si>
    <t>Eşya nakleden nakliye ambarları</t>
  </si>
  <si>
    <t>Banka Dekontları</t>
  </si>
  <si>
    <t>VUK. GT. 243, 246</t>
  </si>
  <si>
    <t>Tabi değil</t>
  </si>
  <si>
    <t>Bankalar</t>
  </si>
  <si>
    <t>Bankalarca düzenlenen Döviz Alım Satım Belgesi</t>
  </si>
  <si>
    <t>Döviz Alım ve Satım Belgeleri</t>
  </si>
  <si>
    <t>VUK.GT. 226</t>
  </si>
  <si>
    <t>Yetkili Müesseseler (Döviz Büroları</t>
  </si>
  <si>
    <t>İşlem Sonuç Formları</t>
  </si>
  <si>
    <t>VUK. GT. 243</t>
  </si>
  <si>
    <t>SPK Mevzuatı gereğince işlem yapan aracı kurumlar</t>
  </si>
  <si>
    <t>Sigorta Poliçeleri</t>
  </si>
  <si>
    <t>Sigorta Şirketleri</t>
  </si>
  <si>
    <t>Sigorta Komisyon Gider Belgeleri</t>
  </si>
  <si>
    <t>Yolcu Taşıma Biletleri</t>
  </si>
  <si>
    <t>Şehirlerarası Otobüs İşletmeleri</t>
  </si>
  <si>
    <t>Yolcu Listeleri</t>
  </si>
  <si>
    <t>VUK. Md. 240/B</t>
  </si>
  <si>
    <t>Günlük Müşteri Listesi</t>
  </si>
  <si>
    <t>VUK. Md. 240/C</t>
  </si>
  <si>
    <t>Otel, motel ve pansiyon gibi konaklama yerleri</t>
  </si>
  <si>
    <t>Ücret Bordrosu</t>
  </si>
  <si>
    <t>VUK. Md. 238</t>
  </si>
  <si>
    <t>Gerçek Usulde Gelir ve Kurumlar vergisi mükellefleri</t>
  </si>
  <si>
    <t>Bildirim ve Süreler (İşe Başlama, Adres Değişikliği vb.)</t>
  </si>
  <si>
    <t>Türkiye Cumhuriyet Merkez Bankası Reeskont ve Avans İşlemlerinde Uygulanan Faiz Oranları</t>
  </si>
  <si>
    <t>5510 Sosyal Sigortalar ve Genel Sağlık Sigortası Kanunu‘na Göre Uygulanacak İdari Para Cezaları</t>
  </si>
  <si>
    <t>Sigortalı işe giriş bildirgesini ve GSS giriş bildirgesini süresinde ve Kurumca belirlenen şekle ve usule uygun vermeyenler hakkında, her bir sigortalı için</t>
  </si>
  <si>
    <t>Sigortalı işe giriş bildirgesinin verilmediğinin, mahkeme kararından veya Kurumun denetim ve kontrol ile görevli memurlarınca ya da diğer kamu idarelerinin denetim elemanlarınca yapılan tespitlerden veya bankalar, döner sermayeli kuruluşlar, kamu idareleri ile kanunla kurulan kurum ve kuruluşlardan alınan bilgi ve belgelerden anlaşılması halinde,</t>
  </si>
  <si>
    <t>Sigortalı işe giriş bildirgesinin verilmediğinin, bir yıl içinde ikinci kez mahkeme kararından veya Kurumun denetim ve kontrol ile görevli memurlarınca ya da diğer kamu idarelerinin denetim elemanlarınca yapılan tespitlerden veya bankalar, döner sermayeli kuruluşlar, kamu idareleri ile kanunla kurulan kurum ve kuruluşlardan alınan bilgi ve belgelerden anlaşılması halinde,</t>
  </si>
  <si>
    <t>her bir sigortalı için aylık asgari ücretin beş katı tutarında</t>
  </si>
  <si>
    <t>İşyeri bildirgesini yasal süresinde Kurumca belirlenen şekle ve usule uygun vermeyenlere:</t>
  </si>
  <si>
    <t>— Kamu idareleri ile bilanço esasına göre defter tutmak zorunda olanlar için</t>
  </si>
  <si>
    <t>— Diğer defterleri tutmak zorunda olanlar için</t>
  </si>
  <si>
    <t>— Defter tutmakla yükümlü olmayanlar için</t>
  </si>
  <si>
    <t>Aylık prim ve hizmet belgesini süresinde ve Kurumca belirlenen şekil ve usulde vermeyenlere her bir fiil için:</t>
  </si>
  <si>
    <t>— Belgenin ek olması halinde aylık asgari ücretin iki katını geçmemek üzere, her bir ek belgede kayıtlı sigortalı sayısı başına</t>
  </si>
  <si>
    <t>aylık asgari ücretin sekizde biri tutarında</t>
  </si>
  <si>
    <t>— Ek belgenin sigortalıların otuz günden az çalıştığını gösteren bilgi ve belgelerin süresi içinde verilmemesi veya verilen bilgi ve belgelerin Kurumca geçerli sayılmamasına bağlı olarak Kurumca re’sen düzenlenmesi halinde aylık asgari ücretin iki katını geçmemek üzere, her bir ek belgede kayıtlı sigortalı sayısı başına</t>
  </si>
  <si>
    <t>aylık asgari ücretin yarısı tutarında</t>
  </si>
  <si>
    <t>— Belgenin mahkeme kararı, Kurumun denetim ve kontrol ile görevlendirilmiş memurlarınca yapılan tespitler veya diğer kamu idarelerinin denetim elemanlarınca yapılan soruşturma, denetim ve incelemeler neticesinde ya da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olmadığına, işverence düzenlenip düzenlenmediğine bakılmaksızın,</t>
  </si>
  <si>
    <t>aylık asgari ücretin iki katı tutarında</t>
  </si>
  <si>
    <t>Kurumun defter ve belge incelemeye yetkili denetim ve kontrolle görevlendirilmiş memurları tarafından veya SMMM ile YMM’lerce düzenlenen raporlara istinaden Kuruma bildirilmediği tespit edilen eksik işçilik tutarının mal edildiği her bir ay için,</t>
  </si>
  <si>
    <t>İşyeri defter, kayıt ve belgelerinin Kurumun denetim ve kontrol memurlarınca incelenmek üzere Kurumca yapılan yazılı ihtara rağmen 15 gün içinde mücbir sebep olmaksızın tam olarak ibraz edilmemesi veya defterlerin tasdiksiz olması halinde:</t>
  </si>
  <si>
    <t>— Bilanço esasına göre defter tutmakla yükümlü olanlar için</t>
  </si>
  <si>
    <t>aylık asgari ücretin oniki katı tutarında</t>
  </si>
  <si>
    <t>— Diğer defterleri tutmakla yükümlü olanlar için</t>
  </si>
  <si>
    <t>aylık asgari ücretin altı katı tutarında</t>
  </si>
  <si>
    <t>aylık asgari ücretin üç katı tutarında</t>
  </si>
  <si>
    <t>— Bilanço esasına göre defter tutmakla yükümlü olanlar için,asgari ücretin oniki katını aşmamak üzere</t>
  </si>
  <si>
    <t>— Diğer defterleri tutmakla yükümlü olanlar için, asgari ücretin altı katını aşmamak üzere</t>
  </si>
  <si>
    <t>— Defter tutmakla yükümlü olmayanlar için, asgari ücretin üç katını aşmamak üzere</t>
  </si>
  <si>
    <t>Bilanço esasına göre defter tutulması gerekirken işletme hesabı esasına göre defter tutulması halinde,</t>
  </si>
  <si>
    <t>Geçersiz sayılan her bir ücret tediye bordosu için</t>
  </si>
  <si>
    <t>İbraz süresi geçirildikten sonra incelemeye sunulan ve tümünün veya bir bölümünün geçersiz olduğu tespit edilen defter ve belgeler yönünden geçersizlik fiilleri için ayrıca idari para cezası uygulanmaksızın:</t>
  </si>
  <si>
    <t>— Bilanço esasına göre defter tutmakla yükümlü olanlar için,</t>
  </si>
  <si>
    <t>— Diğer defterleri tutmakla yükümlü olanlar için,</t>
  </si>
  <si>
    <t>— Defter tutmakla yükümlü olmayanlar için,</t>
  </si>
  <si>
    <t>Asgari işçilik uygulaması ile ilgili olarak Kurumca istenilecek bilgileri ve belgeleri yazılı olarak en geç bir ay içinde vermeyen kamu idareleri, döner sermayeli kuruluşlar, kanunla kurulan kurum ve kuruluşlar ile bankalara,</t>
  </si>
  <si>
    <t>Kendi mevzuatlarına göre kayıt ve tescilini yaptıkları 4/b (Bağ-Kur) kapsamındaki sigortalılar için sigortalı işe giriş bildirgesi düzenleyerek Kuruma vermeyen kurum ve kuruluşlar ile tüzel kişilere</t>
  </si>
  <si>
    <t>Faaliyetinin sona erdiğini bildiren 4/b sigortalılarını Kuruma bildirmeyen kuruluşlar ve vergi daireleri ile kendilerine,</t>
  </si>
  <si>
    <t>Vazife malûllüğüne sebep olan olayı süresi içinde Kuruma bildirmeyen kamu idarelerine,</t>
  </si>
  <si>
    <t>Kurumca belirlenecek işlemlerde, işlem yaptığı kişilerin sigortalılık bakımından tescilli olup olmadığını kontrol edip, sigortasız olduğunu tespit ettiği kişileri Kuruma bildirmeyen kamu idareleri ile bankalara,sigortalı başına aylık</t>
  </si>
  <si>
    <t>Şirket kuruluşu aşamasında, çalıştıracağı sigortalı sayısını ve bunların işe başlama tarihini ticaret sicili memurluklarına bildiren işverenlerin, bu bildirimlerini süresinde Kuruma bildirmeyen Ticaret sicili memurluklarına, her bir bildirim yükümlülüğü için</t>
  </si>
  <si>
    <t>Yapı ruhsatı ve diğer tüm ruhsat veya ruhsat niteliği taşıyan işlemlerine ilişkin bilgi ve belgeler ile varsa bunların verilmesine esas olan istihdama ilişkin bilgileri, süresinde Kuruma bildirmeyen valilikler, belediyeler ve ruhsat vermeye yetkili diğer kamu ve özel hukuk tüzel kişilerine, her bir bildirim yükümlülüğü için</t>
  </si>
  <si>
    <t>Kurumun denetim ve kontrolle görevlendirilmiş memurlarının 5510 sayılı Kanun’dan doğan inceleme ve soruşturma görevlerini yerine getirmeleri sırasında görevlerini yapmasına engel olan işverenler, sigortalılar, işyeri sahipleri ve bu işle ilgili diğer kişilere,</t>
  </si>
  <si>
    <t>aylık asgari ücretin beş katı tutarında</t>
  </si>
  <si>
    <t>Kurumun denetim ve kontrolle görevlendirilmiş memurlarının görevlerini yapmasını engellemek amacıyla cebir ve tehdit kullanan işverenler, sigortalılar, işyeri sahipleri ve bu işle ilgili diğer kişilere,</t>
  </si>
  <si>
    <t>aylık asgari ücretin on katı tutarında</t>
  </si>
  <si>
    <t>5510 sayılı SS ve GSS Kanunu’nun 100. maddesi kapsamında Kurum tarafından istenen bilgi ve belgeleri belirlenen süre içinde mücbir sebep olmaksızın vermeyen kamu idareleri, bankalar, döner sermayeli kuruluşlar, kanunla kurulmuş kurum ve kuruluşlar ile diğer gerçek ve tüzel kişiler hakkında,</t>
  </si>
  <si>
    <t>5510 sayılı SS ve GSS Kanunu’nun 100. maddesi kapsamında Kurum tarafından istenen bilgi ve belgeleri geç veren kamu idareleri, bankalar, döner sermayeli kuruluşlar, kanunla kurulmuş kurum ve kuruluşlar ile diğer gerçek ve tüzel kişiler hakkında,</t>
  </si>
  <si>
    <t>4/a kapsamındaki sigortalılara geçici iş göremezlik ödeneği ödemelerinde 100. maddeye istinaden Kurumca işverenlerden istenilen bildirimlerin belirlenen süre içerisinde ve elektronik ortamda yapılmaması halinde sigortalı başına</t>
  </si>
  <si>
    <t>aylık asgari ücretin onda biri tutarında</t>
  </si>
  <si>
    <t>4/a kapsamındaki sigortalılara geçici iş göremezlik ödeneği ödemelerinde 100. maddeye istinaden Kurumca işverenlerden istenilen bildirimlerin hiç yapılmaması halinde sigortalı başına</t>
  </si>
  <si>
    <t>4/a kapsamındaki sigortalılığı sona erenlere ilişkin bildirim ile 506 sayılı Kanunun geçici 20. maddesinde yer alan sandıklara, sandık iştirakçiliğinin başlama veya sona ermesine ilişkin bildirimi, süresi içinde ya da Kurumca belirlenen şekle ve usule uygun olarak yapmayanlar veya Kurumca internet, elektronik veya benzeri ortamda göndermekle zorunlu tutulduğu halde anılan ortamda göndermeyenler hakkında, bir takvim ayında işlenen bu fiillerden dolayı tutmakla yükümlü bulunulan defter ve belgelerin ibraz edilmemesi nedeniyle verilmesi gereken ceza tutarını aşmamak kaydıyla her bir sigortalı veya sandık iştirakçisi için</t>
  </si>
  <si>
    <t>5510 sayılı SS ve GSS Kanunu’nun 100. maddesinin altıncı fıkrasına göre genel sağlık sigortalılarının bakmakla yükümlü oldukları kişilere ait bilgi girişlerini süresinde yapmayanlar ile bakmakla yükümlü olunan kişi olmayanlara ait bilgi girişi yapanlara</t>
  </si>
  <si>
    <t>5510 sayılı SS ve GSS Kanunu’nun Ek 6. maddesine göre yapılması gereken bildirim veya kontrol yükümlülüğünün yerine getirilmemesi halinde,</t>
  </si>
  <si>
    <t>her bir fiil için aylık asgari ücret tutarında</t>
  </si>
  <si>
    <t>asgari ücretin onda biri tutarında idari para cezası uygulanır</t>
  </si>
  <si>
    <t>1 – Noter kağıtları :</t>
  </si>
  <si>
    <t>     a) Noter kağıdı</t>
  </si>
  <si>
    <t>     b) Beyanname</t>
  </si>
  <si>
    <t>     c) Protesto, vekaletname, re’sen senet</t>
  </si>
  <si>
    <t>2 – (Mülga:30/12/2004-5281/14.md)</t>
  </si>
  <si>
    <t>3 – Pasaportlar</t>
  </si>
  <si>
    <t>4-İkamet İzni (değişik:28/7/2016- 6735/27 md.)</t>
  </si>
  <si>
    <t>5 – (Mülga:30/12/2004-5281/14.md)</t>
  </si>
  <si>
    <t>(Değişik:14/1/2016-6661/3.md.)</t>
  </si>
  <si>
    <t>c) Kayıp nedeniyle düzenlenen Türkiye Cumhuriyeti kimlik kartı</t>
  </si>
  <si>
    <t>7 – Aile cüzdanları</t>
  </si>
  <si>
    <t>8 – (Mülga:30/12/2004-5281/14.md)</t>
  </si>
  <si>
    <t>9 – Sürücü belgeleri</t>
  </si>
  <si>
    <t>10 – Sürücü çalışma belgeleri (karneleri)</t>
  </si>
  <si>
    <t>12 – Motorlu araç tescil belgesi</t>
  </si>
  <si>
    <t>13 – İş makinesi tescil belgesi</t>
  </si>
  <si>
    <t>14 – Banka çekleri (Her bir çek yaprağı)</t>
  </si>
  <si>
    <t>15 – Mavi Kart (Ek: 9/5/2012-6304/9 md.)</t>
  </si>
  <si>
    <t>16 – Yabancı çalışma izni belgesi (Ek:28/7/2016-6735/27. md.)</t>
  </si>
  <si>
    <t>17 – Çalışma izni muafiyeti belgesi (Ek:28/7/2016-6735/27. md.)</t>
  </si>
  <si>
    <t>Ceza Maddesi</t>
  </si>
  <si>
    <t>102/a</t>
  </si>
  <si>
    <t>102/b</t>
  </si>
  <si>
    <t>102/c</t>
  </si>
  <si>
    <t>96/1</t>
  </si>
  <si>
    <t>107/2</t>
  </si>
  <si>
    <t>bulunmalıdır.</t>
  </si>
  <si>
    <t>6 – Nüfus cüzdanları</t>
  </si>
  <si>
    <t>b) Değiştirme nedeniyle düzenlenen Türkiye Cumhuriyeti kimlik kartı</t>
  </si>
  <si>
    <t>a) Kanuni bildirim süresi dışında doğum nedeniyle düzenlenen Türkiye Cumhuriyeti kimlik kartı</t>
  </si>
  <si>
    <t>4. Derece</t>
  </si>
  <si>
    <t>5. Derece</t>
  </si>
  <si>
    <t>1. Derece</t>
  </si>
  <si>
    <t>2. Derece</t>
  </si>
  <si>
    <t>-</t>
  </si>
  <si>
    <t>Çevre Temizlik Vergisi</t>
  </si>
  <si>
    <t>Değerli Kağıtlar Kanununa Tabi Kağıtlar</t>
  </si>
  <si>
    <t>1) Değerli Kağıdın Cinsi</t>
  </si>
  <si>
    <t>30.12.2016 / 29934</t>
  </si>
  <si>
    <t>31.12.2015 / 29579</t>
  </si>
  <si>
    <t>31.12.2014 / 29222</t>
  </si>
  <si>
    <t>31.12.2013 / 28868 (3.Mükerrer)</t>
  </si>
  <si>
    <t>29.12.2012 / 28512</t>
  </si>
  <si>
    <t>30.12.2011/ 28158</t>
  </si>
  <si>
    <t>29.12.2010 /27800 ( 6.Mükerrer)</t>
  </si>
  <si>
    <t>31.12.2009 / 27449</t>
  </si>
  <si>
    <t>RESMİ GAZETE YAYIN                      TARİHİ VE SAYISI</t>
  </si>
  <si>
    <t>Vergi Usul Kanunu Ve İşlem Yönergesi</t>
  </si>
  <si>
    <t>3100 S.K. 36 Ve 51 Nolu Tebliği, İşlem Yönergesi</t>
  </si>
  <si>
    <t>3100 S.K. 50 Nolu Tebliğ İşlem Yönergesi</t>
  </si>
  <si>
    <t>İşe Başlama</t>
  </si>
  <si>
    <t>Adres Değişikliği</t>
  </si>
  <si>
    <t>İş Değişikliği</t>
  </si>
  <si>
    <t>İşletme Değişikliği</t>
  </si>
  <si>
    <t>İşi Bırakma</t>
  </si>
  <si>
    <t>Nakil</t>
  </si>
  <si>
    <t>Ölüm</t>
  </si>
  <si>
    <t>Tasfiye Ve İflas</t>
  </si>
  <si>
    <t>Ödeme Kaydedici Cihaz Satın Alma</t>
  </si>
  <si>
    <t>Ödeme Kaydedici Cihazı Bildirme</t>
  </si>
  <si>
    <t>Kendi İsteği İle Ö.K.C. Alımında Kullanmaya Başlama Süresi</t>
  </si>
  <si>
    <t>İşi Bırakmada Ö.K.C. Mühürletme Süresi</t>
  </si>
  <si>
    <t>TECİL FAİZİ</t>
  </si>
  <si>
    <t>Medeni Durum</t>
  </si>
  <si>
    <t>Aylık Tutar</t>
  </si>
  <si>
    <t>Bekar</t>
  </si>
  <si>
    <t>Evli eşi çalışmayan</t>
  </si>
  <si>
    <t>Evli eşi çalışmayan 1 çocuklu</t>
  </si>
  <si>
    <t>Evli eşi çalışmayan 2 çocuklu</t>
  </si>
  <si>
    <t>Evli eşi çalışmayan 3 çocuklu</t>
  </si>
  <si>
    <t>Evli eşi çalışmayan 4 çocuklu</t>
  </si>
  <si>
    <t>Evli eşi çalışmayan 5 çocuklu</t>
  </si>
  <si>
    <t>Evli eşi çalışan</t>
  </si>
  <si>
    <t>Evli eşi çalışan 1 çocuklu</t>
  </si>
  <si>
    <t>Evli eşi çalışan 2 çocuklu</t>
  </si>
  <si>
    <t>Evli eşi çalışan 3 çocuklu</t>
  </si>
  <si>
    <t>Evli eşi çalışan 4 çocuklu</t>
  </si>
  <si>
    <t>Evli eşi çalışan 5 çocuklu</t>
  </si>
  <si>
    <t>Yürürlük Tarihi (*)</t>
  </si>
  <si>
    <t>Avans Faiz Oranı (%)</t>
  </si>
  <si>
    <t>Dayanağı</t>
  </si>
  <si>
    <t>Bildirilmesi Gereken Olay</t>
  </si>
  <si>
    <t>Bildirim Süresi</t>
  </si>
  <si>
    <t>Olayın Vukuundan  İtibaren Bir Ay İçerisinde</t>
  </si>
  <si>
    <t>Ö.K.C. Kullandırmayı Gerektiren Bir İşle Uğraşmaya Başlanılan Tarihten İtibaren 30 Gün</t>
  </si>
  <si>
    <t>Satın Alındığı Tarihten İtibaren 15 Gün</t>
  </si>
  <si>
    <t>30 Gün</t>
  </si>
  <si>
    <t>İşi Bırakma Tarihinden İtibaren Bir Ay</t>
  </si>
  <si>
    <t>İşe Başlama Tarihinden İtibaren 30 Gün</t>
  </si>
  <si>
    <t>OCAK</t>
  </si>
  <si>
    <t>ŞUBAT</t>
  </si>
  <si>
    <t>MART</t>
  </si>
  <si>
    <t>NİSAN</t>
  </si>
  <si>
    <t>MAYIS</t>
  </si>
  <si>
    <t>HAZİRAN</t>
  </si>
  <si>
    <t>TEMMUZ</t>
  </si>
  <si>
    <t>AĞUSTOS</t>
  </si>
  <si>
    <t>EYLÜL</t>
  </si>
  <si>
    <t>EKİM</t>
  </si>
  <si>
    <t>KASIM</t>
  </si>
  <si>
    <t>ARALIK</t>
  </si>
  <si>
    <r>
      <t>aylık asgari ücret tutarında</t>
    </r>
    <r>
      <rPr>
        <sz val="11"/>
        <rFont val="Calibri"/>
        <family val="2"/>
        <charset val="162"/>
        <scheme val="minor"/>
      </rPr>
      <t> (*)</t>
    </r>
  </si>
  <si>
    <r>
      <t>aylık asgari ücretin üç katı tutarında</t>
    </r>
    <r>
      <rPr>
        <sz val="11"/>
        <rFont val="Calibri"/>
        <family val="2"/>
        <charset val="162"/>
        <scheme val="minor"/>
      </rPr>
      <t> (*)</t>
    </r>
  </si>
  <si>
    <r>
      <t>aylık asgari ücretin iki katı tutarında</t>
    </r>
    <r>
      <rPr>
        <sz val="11"/>
        <rFont val="Calibri"/>
        <family val="2"/>
        <charset val="162"/>
        <scheme val="minor"/>
      </rPr>
      <t> (*)</t>
    </r>
  </si>
  <si>
    <r>
      <t>aylık asgari ücret tutarında</t>
    </r>
    <r>
      <rPr>
        <sz val="11"/>
        <rFont val="Calibri"/>
        <family val="2"/>
        <charset val="162"/>
        <scheme val="minor"/>
      </rPr>
      <t>(*)</t>
    </r>
  </si>
  <si>
    <r>
      <t>asgari ücretin onda biri tutarında</t>
    </r>
    <r>
      <rPr>
        <sz val="11"/>
        <rFont val="Calibri"/>
        <family val="2"/>
        <charset val="162"/>
        <scheme val="minor"/>
      </rPr>
      <t> (*)</t>
    </r>
  </si>
  <si>
    <r>
      <t>aylık asgari ücretin onda biri tutarında</t>
    </r>
    <r>
      <rPr>
        <sz val="11"/>
        <rFont val="Calibri"/>
        <family val="2"/>
        <charset val="162"/>
        <scheme val="minor"/>
      </rPr>
      <t> (*)</t>
    </r>
  </si>
  <si>
    <r>
      <t>n) </t>
    </r>
    <r>
      <rPr>
        <b/>
        <sz val="11"/>
        <rFont val="Calibri"/>
        <family val="2"/>
        <charset val="162"/>
        <scheme val="minor"/>
      </rPr>
      <t>(Ek: 15/7/2016-6728/51 md.) </t>
    </r>
    <r>
      <rPr>
        <sz val="11"/>
        <rFont val="Calibri"/>
        <family val="2"/>
        <charset val="162"/>
        <scheme val="minor"/>
      </rPr>
      <t>Muhtasar ve prim hizmet beyannamesinde, sigortalıların işyerlerinde fiilen yaptıkları işe uygun meslek adı ve kodunu, gerçeğe aykırı bildiren her bir işyeri için aylık asgari ücreti geçmemek üzere meslek adı ve kodu gerçeğe aykırı bildirilen sigortalı başına</t>
    </r>
  </si>
  <si>
    <t>SIRA NO</t>
  </si>
  <si>
    <t>PRİME TABİ OLAN ve OLMAYAN KAZANÇLAR</t>
  </si>
  <si>
    <t>PRİME TABİ / DEĞİL (+ / -)</t>
  </si>
  <si>
    <t>HANGİ AYDA PRİME TABİ TUTULDUĞU</t>
  </si>
  <si>
    <t>Asıl Ücret</t>
  </si>
  <si>
    <t>+</t>
  </si>
  <si>
    <t>Hak Edilen Ay</t>
  </si>
  <si>
    <t>Ödeme şekil ve zamanına göre ücret çeşitleri</t>
  </si>
  <si>
    <t>  a) Zaman birimine göre ücret</t>
  </si>
  <si>
    <t>aa) Hafta tatili ücreti</t>
  </si>
  <si>
    <t>ab) Ulusal Bayram-Genel tatil ücreti</t>
  </si>
  <si>
    <t>ac) Fazla çalışma- Fazla Mesai ücreti</t>
  </si>
  <si>
    <t>ad) Yıllık ücretli izin ücreti</t>
  </si>
  <si>
    <t>ae) Cumartesi günü ücreti</t>
  </si>
  <si>
    <t>  b) İşbirimi esasına göre ücret</t>
  </si>
  <si>
    <t>ba) Yüzde usulüyle alınan ücret</t>
  </si>
  <si>
    <t>bb) Profesyonel futbolcuya ödenen ücret</t>
  </si>
  <si>
    <t>bc) Transfer ücreti</t>
  </si>
  <si>
    <t>bd) Transfer verimi ücreti</t>
  </si>
  <si>
    <t>  c) Götürü ücret</t>
  </si>
  <si>
    <t>  d) Belirsiz zaman ve miktar üzerinden ödenen ücret</t>
  </si>
  <si>
    <t>da) Hazırlama ücreti</t>
  </si>
  <si>
    <t>db) Tamamlama ücreti</t>
  </si>
  <si>
    <t>dc) Temizleme ücreti</t>
  </si>
  <si>
    <t>– Kardan hisse şeklinde ödenen ücret</t>
  </si>
  <si>
    <t>– Komisyon ücreti</t>
  </si>
  <si>
    <t>Ücretin eklentileri</t>
  </si>
  <si>
    <t>  a) Primler</t>
  </si>
  <si>
    <t>Ödendiği Ay</t>
  </si>
  <si>
    <t>aa) Yıpranma tazminatı,</t>
  </si>
  <si>
    <t>ab) Özel hizmet tazminatı,</t>
  </si>
  <si>
    <t>ac) Yabancı dil tazminatı</t>
  </si>
  <si>
    <t>ad) Vardiya ve ağır vasıta tazminatı,</t>
  </si>
  <si>
    <t>ae) İmza zorunluluğu tazminatı</t>
  </si>
  <si>
    <t>af) Seyyar görev tazminatı,</t>
  </si>
  <si>
    <t> ————–</t>
  </si>
  <si>
    <t>ag) Tabii afet yardımı</t>
  </si>
  <si>
    <t>ah) Nakit ödenen kira yardımı,</t>
  </si>
  <si>
    <t>aı) Nakit ödenen giyecek yardımı</t>
  </si>
  <si>
    <t>ai) Nakit ödenen yakacak yardımı,</t>
  </si>
  <si>
    <t>aj) Askerlik yardımı</t>
  </si>
  <si>
    <t>ak) Sünnet yardımı,</t>
  </si>
  <si>
    <t>al) Nakit ödenen taşıt yardımı</t>
  </si>
  <si>
    <t>am) Nakit ödenen ısıtma yardımı,</t>
  </si>
  <si>
    <t>an) Nakit ödenen elbise dikiş bedeli,</t>
  </si>
  <si>
    <t>ao) Nakit ödenen ayakkabı bedeli</t>
  </si>
  <si>
    <t>aö) Ek tazminat,</t>
  </si>
  <si>
    <t>ap) Yılbaşı parası,</t>
  </si>
  <si>
    <t>ar) Kreş ücreti</t>
  </si>
  <si>
    <t>as) Makam tazminatı,</t>
  </si>
  <si>
    <t>aş) İş riski zammı</t>
  </si>
  <si>
    <t>at) Bayram harçlığı</t>
  </si>
  <si>
    <t>  b) İkramiye</t>
  </si>
  <si>
    <t>ba) Bayram ikramiyesi</t>
  </si>
  <si>
    <t>bb) Yılbaşı ikramiyesi</t>
  </si>
  <si>
    <t>bc) 6772 Sayılı Kanun gereğince ödenen ikramiye (2.ikramiye hariç)</t>
  </si>
  <si>
    <t>bd) 6772 sayılı Kanun gereğince Bakanlar Kurulu kararına dayanılarak ödenen ikramiye</t>
  </si>
  <si>
    <t>be) 2448 sayılı Kanun gereğince ödenen ikramiye</t>
  </si>
  <si>
    <t>– Jübile ikramiyesi</t>
  </si>
  <si>
    <t>– Mesleki eğitim gören öğrencilere ödenen ikramiye</t>
  </si>
  <si>
    <t>c) Hakkı huzurlar (toplantı parası)sigortalı ise</t>
  </si>
  <si>
    <t>d) Eleman teminindeki güçlük zammı, kıdem zammı</t>
  </si>
  <si>
    <t>İdare veya kaza mercilerince verilen karar gereğince yapılan ödemeler</t>
  </si>
  <si>
    <t>a) Ücret niteliğinde olanlar</t>
  </si>
  <si>
    <t>b) Ücretin eklentileri niteliğinde olanlar</t>
  </si>
  <si>
    <t>Diğer ödemeler</t>
  </si>
  <si>
    <t>Sigortalılara istirahatli iken ödenen ücretler</t>
  </si>
  <si>
    <t>Yıllık izin ücretleri</t>
  </si>
  <si>
    <t>İzin harçlığı (işkazası ve meslek hastalığı hariç)</t>
  </si>
  <si>
    <t>Yolluklar</t>
  </si>
  <si>
    <t>a) Personelin toplu halde işe gidip gelmesinde servis sağlanması</t>
  </si>
  <si>
    <t>b) Personelin evinden işe gelip gitmesi için abonman bileti verilmesi (belgelenmesi koşulu ile)</t>
  </si>
  <si>
    <t>c) Harcırahlar</t>
  </si>
  <si>
    <t>Çocuk zammı (Çalışma ve Sosyal Güvenlik Bakanlığınca belirlenecek miktarı aşmamak üzere)</t>
  </si>
  <si>
    <t> —-</t>
  </si>
  <si>
    <t>Aile zammı (Çalışma ve Sosyal Güvenlik Bakanlığınca belirlenecek miktarı aşmamak üzere)</t>
  </si>
  <si>
    <t> —–</t>
  </si>
  <si>
    <t>Yemek Parası (Çalışma ve Sosyal Güvenlik Bakanlığınca belirlenecek miktarı aşmamak üzere)</t>
  </si>
  <si>
    <t> ——-</t>
  </si>
  <si>
    <t>  a) İşyerinde personeline yedirilen yemek, yoğurt v.b.</t>
  </si>
  <si>
    <t>Ölüm yardımı</t>
  </si>
  <si>
    <t>Doğum yardımı</t>
  </si>
  <si>
    <t>Evlenme yardımı</t>
  </si>
  <si>
    <t>Ayni yardımlar</t>
  </si>
  <si>
    <t>a) Ayni konut tahsisi</t>
  </si>
  <si>
    <t>b) İşyerinde kullanılmak üzere havlu, sabun v.b.</t>
  </si>
  <si>
    <t>Geri ödemeli ücret avansları</t>
  </si>
  <si>
    <t>Kıdem tazminatı</t>
  </si>
  <si>
    <t>AYLAR</t>
  </si>
  <si>
    <t>YURT İÇİ ÜRETİCİ FİYAT ENDEKSİ (Yİ-ÜFE) YILLIK DEĞİŞİM</t>
  </si>
  <si>
    <t>BİR ÖNCEKİ YILIN AYNI AYINA GÖRE DEĞİŞİM (%)</t>
  </si>
  <si>
    <t>(ENFLASYON DÜZELTMESİNDE  KULLANILAN ENDEKS)</t>
  </si>
  <si>
    <t>Kanun Maddesi</t>
  </si>
  <si>
    <t>Ceza Mad.</t>
  </si>
  <si>
    <t>Kanun Maddesinde Sözü Edilen Fiil</t>
  </si>
  <si>
    <t>Açıklamalar</t>
  </si>
  <si>
    <t>10 dan Az Çalışanı Olan İşyerleri</t>
  </si>
  <si>
    <t>10-49 Çalışanı Olan İşyerleri</t>
  </si>
  <si>
    <t>50-+ Çalışanı Olan İşyerleri</t>
  </si>
  <si>
    <t>AZ TEHLİKELİ (Aynı miktarda)</t>
  </si>
  <si>
    <t>TEHLİKELİ (%25 artırılarak)</t>
  </si>
  <si>
    <t>ÇOK TEHLİKELİ (%50 artırılarak)</t>
  </si>
  <si>
    <t>TEHLİKELİ (%50 artırılarak)</t>
  </si>
  <si>
    <t>ÇOK TEHLİKELİ (%100 artırılarak)</t>
  </si>
  <si>
    <t>AZ TEHLİKELİ  (%50 artırılarak)</t>
  </si>
  <si>
    <t>TEHLİKELİ  (%100 artırılarak)</t>
  </si>
  <si>
    <t>ÇOK TEHLİKELİ (%200 artırılarak)</t>
  </si>
  <si>
    <t>MADDE 4 - İşverenin genel yükümlülüğü</t>
  </si>
  <si>
    <t>26/1-a</t>
  </si>
  <si>
    <t xml:space="preserve">TL </t>
  </si>
  <si>
    <t>MADDE 6 - İş sağlığı ve güvenliği hizmetleri</t>
  </si>
  <si>
    <t>26/1-b</t>
  </si>
  <si>
    <t xml:space="preserve">TL / Aykırılığın devamı halinde her ay  </t>
  </si>
  <si>
    <t>TL</t>
  </si>
  <si>
    <t>TL/Her bir tedbir için ayrı ayrı</t>
  </si>
  <si>
    <t>MADDE 8 - İşyeri hekimleri ve iş güvenliği uzmanları</t>
  </si>
  <si>
    <t>26/1-c</t>
  </si>
  <si>
    <t>TL / uzman ve hekim için ayrı ayrı</t>
  </si>
  <si>
    <t xml:space="preserve">TL/Yükümlülük doğması halinde </t>
  </si>
  <si>
    <t>26/1-ç</t>
  </si>
  <si>
    <t>MADDE 10 - Risk değerlendirmesi, kontrol, ölçüm ve araştırma</t>
  </si>
  <si>
    <t xml:space="preserve">MADDE 11 - Acil durum planları, yangınla mücadele ve ilk yardım </t>
  </si>
  <si>
    <t>26/1-d</t>
  </si>
  <si>
    <t>Acil durumları belirlememek, acil durumlar için tedbir almamak, acil durum planlarını hazırlamamak, destek elemanı görevlendirmemek, araç gereç sağlamamak, acil durumlarda işyeri dışındaki kuruluşla irtibatı sağlayacak düzenlemeyi yapmamak.</t>
  </si>
  <si>
    <t>MADDE 12 - Tahliye</t>
  </si>
  <si>
    <t xml:space="preserve">Ciddi ve yakın tehlike durumunda; çalışanların işi bırakarak güvenli yere gitmelerini sağlamamak. </t>
  </si>
  <si>
    <t>Zorunluluk olmadıkça, gerekli donanıma sahip ve özel olarak görevlendirilenler dışındaki çalışanlardan işlerine devam etmelerini istemek.</t>
  </si>
  <si>
    <t>Müdahalede bulunan çalışanları yaptıkları müdahaleden dolayı sorumlu tutmak.</t>
  </si>
  <si>
    <t xml:space="preserve">MADDE 14 - İş kazası ve meslek hastalıklarının kayıt ve bildirimi </t>
  </si>
  <si>
    <t>26/1-e</t>
  </si>
  <si>
    <t>TL / her yükümlülük için ayrı ayrı</t>
  </si>
  <si>
    <t xml:space="preserve">MADDE 15 - Sağlık gözetimi </t>
  </si>
  <si>
    <t>26/1-f</t>
  </si>
  <si>
    <t>TL / her çalışan için *</t>
  </si>
  <si>
    <t>MADDE 16 - Çalışanların bilgilendirilmesi</t>
  </si>
  <si>
    <t>26/1-g</t>
  </si>
  <si>
    <t xml:space="preserve">16 ncı maddede belirtilen yükümlülükleri yerine getirmemek. </t>
  </si>
  <si>
    <t>TL  / her çalışan için *</t>
  </si>
  <si>
    <t>MADDE 17 - Çalışanların eğitimi</t>
  </si>
  <si>
    <t>26/1-ğ</t>
  </si>
  <si>
    <t>17 nci maddede belirtilen yükümlülükleri yerine getirmemek.</t>
  </si>
  <si>
    <t xml:space="preserve">TL  / her bir aykırılık için çalışan başına* ayrı ayrı </t>
  </si>
  <si>
    <t xml:space="preserve">MADDE 18 - Çalışanların görüşlerinin alınması ve katılımlarının sağlanması </t>
  </si>
  <si>
    <t>26/1-h</t>
  </si>
  <si>
    <t>18 nci maddede belirtilen yükümlülükleri yerine getirmemek.</t>
  </si>
  <si>
    <t xml:space="preserve">TL  / her bir aykırılık için ayrı ayrı </t>
  </si>
  <si>
    <t>MADDE 20 - Çalışan temsilcisi</t>
  </si>
  <si>
    <t>26/1-ı</t>
  </si>
  <si>
    <t xml:space="preserve">TL  </t>
  </si>
  <si>
    <t>MADDE 22 - İş sağlığı ve güvenliği kurulu</t>
  </si>
  <si>
    <t>26/1-i</t>
  </si>
  <si>
    <t>TL  / her aykırılık için ayrı ayrı</t>
  </si>
  <si>
    <t>MADDE 23 - İş sağlığı ve güvenliğinin koordinasyonu</t>
  </si>
  <si>
    <t>26/1-j</t>
  </si>
  <si>
    <t xml:space="preserve">MADDE 24 - Teftiş, inceleme, araştırma, müfettişin yetki, yükümlülük ve sorumluluğu </t>
  </si>
  <si>
    <t>MADDE 25 - İşin durdurulması</t>
  </si>
  <si>
    <t>26/1-l</t>
  </si>
  <si>
    <t xml:space="preserve">TL/ihlale uğrayan her çalışan için, * Aykırılığın devamı halinde her ay aynı miktar   </t>
  </si>
  <si>
    <t>MADDE 29 - Güvenlik raporu veya büyük kaza önleme politika belgesi</t>
  </si>
  <si>
    <t>26/1-m</t>
  </si>
  <si>
    <t xml:space="preserve">Büyük kaza önleme politika belgesini hazırlamamak. </t>
  </si>
  <si>
    <t>İşletilmesine Bakanlıkça izin verilmeyen işyerini faaliyete geçirmek.</t>
  </si>
  <si>
    <t xml:space="preserve">Durdurulan işyerinde faaliyete devam etmek. </t>
  </si>
  <si>
    <t>MADDE 30 - İş sağlığı ve güvenliği ile ilgili çeşitli yönetmelikler</t>
  </si>
  <si>
    <t>26/1-n</t>
  </si>
  <si>
    <t>30 uncu madde de öngörülen yönetmeliklerdeki hükümlere aykırı hareket etmek.</t>
  </si>
  <si>
    <t>TL  / her hüküm için tespit tarihinden itibaren aylık.</t>
  </si>
  <si>
    <t>MADDE 26-İdari para cezaları ve uygulanması</t>
  </si>
  <si>
    <t>26/1-o</t>
  </si>
  <si>
    <t>Çalışanlarına standartlara uygun ve CE belgeli kişisel koruyucu donanım temin etmemek.</t>
  </si>
  <si>
    <t>Çalışan başına TL *</t>
  </si>
  <si>
    <t>26/1-ö **</t>
  </si>
  <si>
    <t>Yer altı maden işletmelerinde çalışanların bulundukları yeri ve giriş çıkışlarını gösteren takip sistemini kurmamak.</t>
  </si>
  <si>
    <t>* 6331 sayılı İSG Kanununun 26. maddesinin beşinci fıkrası hükmünce çalışan sayısıyla çarpılarak verilen idari para cezalarında üçüncü fıkra hükümleri uygulanmaz.</t>
  </si>
  <si>
    <t>** 6331 sayılı Kanunun 26 ncı maddesinin birinci fıkrasına eklenen (ö) bendi, 1/1/2016 tarihinden itibaren uygulanır.</t>
  </si>
  <si>
    <t>6331 sayılı Kanunun 24. maddesi gereğince 4857 Sayılı İş Kanunu'na Göre Uygulanacak İdari Para Cezaları</t>
  </si>
  <si>
    <t>107/1-a</t>
  </si>
  <si>
    <t>Çağrıldıkları zaman gelmemek, ifade ve bilgi vermemek, gerekli olan belge ve delilleri getirip göstermemek ve vermemek, İş Müfettişlerinin 92/1fıkrada yazılı görevlerini yapmak için kendilerine her çeşit kolaylığı göstermemek ve bu yoldaki emir ve isteklerini geciktirmeksizin yerine getirmemek.</t>
  </si>
  <si>
    <t>İfade ve bilgilerine başvurulan işçilere işverenlerce telkinlerde bulunma, gerçeği saklamaya yahut değiştirmeye zorlama veyahut ilgili makamlara ifade vermeleri üzerine onlara karşı kötü davranışlarda bulunmak.</t>
  </si>
  <si>
    <t>107/1-b</t>
  </si>
  <si>
    <t>İş Müfettişlerinin teftiş ve denetim görevlerinin yapılmasını ve sonuçlandırılmasını engellemek.</t>
  </si>
  <si>
    <t>1- Birinci sınıf tüccarlar ile serbest meslek erbabı hakkında</t>
  </si>
  <si>
    <t>– Tahsilat ve ödemelerini banka, benzeri finans kurumlan veya posta idarelerince düzenlenen belgelerle tevsik etme zorunluluğuna uymayanlara bir takvim yılı içinde kesilecek toplam özel usulsüzlük cezası</t>
  </si>
  <si>
    <t xml:space="preserve">01.01.2016-31.12.2016 </t>
  </si>
  <si>
    <t xml:space="preserve">01.01.2015-31.12.2015 </t>
  </si>
  <si>
    <t xml:space="preserve">01.01.2014-31.12.2014 </t>
  </si>
  <si>
    <t xml:space="preserve">01.01.2013-31.12.2013 </t>
  </si>
  <si>
    <t xml:space="preserve">01.01.2012-31.12.2012 </t>
  </si>
  <si>
    <t xml:space="preserve">01.01.2011-31.12.2011 </t>
  </si>
  <si>
    <t xml:space="preserve">01.01.2010-31.12.2010 </t>
  </si>
  <si>
    <t xml:space="preserve">01.01.2009-31.12.2009 </t>
  </si>
  <si>
    <t>01.01.2018 – 31.12.2018</t>
  </si>
  <si>
    <t>6- Belirlenen muhasebe standartlarına, tek düzen hesap planına ve mali tablolara ilişkin usul ve esaslar ile muhasebeye yönelik bilgisayar programlarının üretilmesine ilişkin kural ve standartlara uymayanlara</t>
  </si>
  <si>
    <t>Kurumlar Vergisi Mükelleflerinde (2018 I. Dönemden itibaren)</t>
  </si>
  <si>
    <t> 22</t>
  </si>
  <si>
    <t xml:space="preserve">Fatura Kullanma Mecburiyeti </t>
  </si>
  <si>
    <t>– İkametgâh İlmühaberi,</t>
  </si>
  <si>
    <t>– Adli sicil kaydı,</t>
  </si>
  <si>
    <t>– Mezun olduğu okul diploma fotokopisi</t>
  </si>
  <si>
    <t>– Uzmanlık gerektiren işlere ait sertifika fotokopisi (Ustalık Belgesi, vb.)</t>
  </si>
  <si>
    <t>– İş sözleşmesi, (Belirli, Belirsiz, Kısmı Süreli vb.)</t>
  </si>
  <si>
    <t>– SGK Giriş ve Çıkış Bildirgesi</t>
  </si>
  <si>
    <t>– Bazı işkolları için, periyodik olarak sağlık muayenelerinden geçirildiklerine dair rapor,</t>
  </si>
  <si>
    <t>– Engelli işçi ise Engelli Raporu aslı veya fotokopisi,</t>
  </si>
  <si>
    <t>– Engelli Gelir Vergisi indiriminden yararlanabilmesi için ilgili Vergi Dairesinden indirim uygulanacağına dair yazı</t>
  </si>
  <si>
    <t>– Engelli işçi için İŞKUR müracaat kayıt evrakı,</t>
  </si>
  <si>
    <t>– Eski hükümlü ise İŞKUR müracaat kayıt evrakı,</t>
  </si>
  <si>
    <t>– Terör mağduru ise İŞKUR müracaat kayıt evrakı,</t>
  </si>
  <si>
    <t>– Ödenen ücretlere ait hesap pusulalarının bir sureti,</t>
  </si>
  <si>
    <t>– Fazla çalışma ve genel tatiller için işçinin onayının alındığı yazı,</t>
  </si>
  <si>
    <t>– Fazla çalışmaları Gösteren Liste (Hangi ayda kaç saat fazla mesai yapıldığı)</t>
  </si>
  <si>
    <t>– Kısa çalışma onay yazısı,</t>
  </si>
  <si>
    <t>– Çalışma Belgesinin bir sureti (İşten Ayrılan İşçiler İçin)</t>
  </si>
  <si>
    <t>– İhtisas gerektiren işler için Bonservis</t>
  </si>
  <si>
    <t>– İbraname (İşten Ayrılan İşçiler İçin)</t>
  </si>
  <si>
    <t>– İşçi işten kendi isteği ile ayrıldı ise istifa dilekçesi</t>
  </si>
  <si>
    <t>– Ağır ve Tehlikeli İşlerde çalıştırılan personeller için: İşçilerin adı, soyadı ve T.C. kimlik numaraları, doğum yeri ve tarihlerini belirten liste</t>
  </si>
  <si>
    <t>– Telafi çalışması yapılıyorsa buna ilişkin liste</t>
  </si>
  <si>
    <t>– İş Sağlığı ve Güvenliği Çalışma Belgesi (Mesleki Yeterlilik Belgesi)</t>
  </si>
  <si>
    <t>– İşçilerin, iş sağlığı ve güvenliği konusunda ve karşı karşıya bulundukları mesleki riskler, alınması gerekli tedbirler ve yasal hak ve sorumluluklar konusunda bilgilendirildiklerine dair yazı.</t>
  </si>
  <si>
    <t>– İş sağlığı ve güvenliği araç ve gereçlerin verildiğini gösteren, araç ve gereçlerin listesi</t>
  </si>
  <si>
    <t>– Hizmet Belgesi (Borçlar Kanunu Gereğince)</t>
  </si>
  <si>
    <t>– AGİ Aile Durum Bildirimi</t>
  </si>
  <si>
    <t>– İşçiye zimmetlenen demirbaşlar varsa, demirbaşlara ait tutanak.</t>
  </si>
  <si>
    <t>– Elle Taşıma Yönetmeliği Gereğince İşçiye Eğitim Verildiğine Dair Belge</t>
  </si>
  <si>
    <t>– İşçi Alacak Belgesi (Ücret Garanti Fonu Yönetmeliği)</t>
  </si>
  <si>
    <t>– Zorunlu BES Kesinti Belgesi</t>
  </si>
  <si>
    <t>– Zorunlu BES Ayrılma (Cayma) Dilekçesi</t>
  </si>
  <si>
    <t>– Varsa İkale Sözleşmesi</t>
  </si>
  <si>
    <t>– Genç ve Çocuk İşçi Çalıştırılıyorsa Veli Muvafakatnamesi</t>
  </si>
  <si>
    <t>– Geçici iş ilişkisi ile devredilecek işçiden devir sırasında alınmış olan yazılı rıza</t>
  </si>
  <si>
    <t>– İşyerinde Gece Çalışması Varsa Gece Çalışma Çizelgesi</t>
  </si>
  <si>
    <t>– 6698 Sayılı Kişisel Verilerin Korunması Kanunu Gereğince işçiden özel bilgileri için izin yazısı</t>
  </si>
  <si>
    <t>– İşin gereklerine göre bulunması gereken diğer evraklar,</t>
  </si>
  <si>
    <t>12. Çanakkale (Bozcaada ve Gökçeada İlçeleri)</t>
  </si>
  <si>
    <t>1- Sermaye şirketleri</t>
  </si>
  <si>
    <t>2- Sermaye şirketi dışında kalan birinci sınıf tüccarlar ve serbest meslek erbabı</t>
  </si>
  <si>
    <t>3- İkinci sınıf tüccarlar</t>
  </si>
  <si>
    <t>4- Yukarıdakiler dışında kalıp beyanname usulüyle gelir vergisine tabi olanlar</t>
  </si>
  <si>
    <t>5- Kazancı basit usulde tespit edilenler</t>
  </si>
  <si>
    <t>6- Gelir vergisinden muaf esnaf</t>
  </si>
  <si>
    <t>Veraset Yoluyla İntikallerde</t>
  </si>
  <si>
    <t>Vergi Uyuşmazlıkları Dava açma Süreleri</t>
  </si>
  <si>
    <t>Yeniden Değerleme Oranı</t>
  </si>
  <si>
    <t>2017 - % 14.47</t>
  </si>
  <si>
    <t>2016 - % 3.83</t>
  </si>
  <si>
    <t>2015 - % 5.58</t>
  </si>
  <si>
    <t>2014 - % 10.11</t>
  </si>
  <si>
    <t>2013 - % 3.93</t>
  </si>
  <si>
    <t>2012 - % 7.80</t>
  </si>
  <si>
    <t>2011 - % 10.26</t>
  </si>
  <si>
    <t>2010 - % 7.7</t>
  </si>
  <si>
    <t>2009 - % 2.2</t>
  </si>
  <si>
    <t>2008 - % 12</t>
  </si>
  <si>
    <t>30.12.2017/ 30286</t>
  </si>
  <si>
    <t>Defter ve belgelerin tümünü verilen süre içinde ibraz etmekle birlikte, defter kayıtlarının geçersiz sayılması halinde, geçersizlik hallerinin gerçekleştiği her bir takvim ayı için:</t>
  </si>
  <si>
    <t>İhale yolu ile yaptırdıkları her türlü işleri üstlenenleri ve bunların adreslerini süresi içinde Kuruma bildirmeyen kamu idareleri ile döner sermayeli kuruluşlara ve 5411 sayılı Bankacılık Kanunu kapsamındaki kuruluşlara, kanunla kurulan kurum ve kuruluşlara,</t>
  </si>
  <si>
    <t>*) Mahkeme kararına, Kurumun denetim ve kontrol ile görevli memurlarınca yapılan tespitler veya diğer kamu idarelerinin denetim elemanlarınca kendi mevzuatları gereğince yapacakları soruşturma, denetim ve incelemelere ya da kamu idarelerinden alınan belgelere istinaden düzenlenenler hariç olmak üzere, bildirgenin veya belgenin yasal süresinden sonra ilgililerce kendiliğinden 30 gün içinde verilmesi ve söz konusu cezaların tebliğ tarihini takip eden günden itibaren 15 gün içinde ödenmesi halinde, öngörülen cezalar dörtte bir oranında uygulanır.</t>
  </si>
  <si>
    <t xml:space="preserve">— Belgenin asıl olması halinde aylık asgari ücretin iki katını geçmemek üzere, </t>
  </si>
  <si>
    <t xml:space="preserve">Güvenlik raporunu hazırlayarak Bakanlığın incelemesine sunmadan işyerini faaliyete geçirmek. </t>
  </si>
  <si>
    <t>            </t>
  </si>
  <si>
    <t>11 – Motorlu araç trafik belgesi (Mülga:06/01/2017-680 KHK/35.md)     </t>
  </si>
  <si>
    <t>Bina</t>
  </si>
  <si>
    <t>Bina Dereceleri ve Yıllık Vergi Tutarları (TL)</t>
  </si>
  <si>
    <t>Grupları</t>
  </si>
  <si>
    <t>3. Derece</t>
  </si>
  <si>
    <t>1. Grup</t>
  </si>
  <si>
    <t>2. Grup</t>
  </si>
  <si>
    <t>3. Grup</t>
  </si>
  <si>
    <t>4. Grup</t>
  </si>
  <si>
    <t>5. Grup</t>
  </si>
  <si>
    <t>6. Grup</t>
  </si>
  <si>
    <t>7. Grup</t>
  </si>
  <si>
    <t>(b) Büyükşehir belediyelerinde uygulanacak çevre temizlik vergisi tarifesi:</t>
  </si>
  <si>
    <t>2464 sayılı Kanunun mükerrer 44 üncü maddesinin beşinci fıkrasına göre, büyükşehir belediyelerinde çevre temizlik vergisi, diğer belediyelerde uygulanan çevre temizlik vergisi tutarları %25 artırılarak hesaplanacaktır. Buna göre büyükşehir belediyelerinde uygulanacak olan çevre temizlik vergisi tarifesi aşağıda yer almaktadır.</t>
  </si>
  <si>
    <t>I. Derece</t>
  </si>
  <si>
    <t>(2) Bu hükmün verdiği yetkiye dayanılarak yürürlüğe konulan 13/12/2005 tarihli ve 2005/9817 sayılı Bakanlar Kurulu Kararının ekindeki Kararın 7 nci maddesine göre; konut, işyeri ve diğer şekilde kullanılan binalar için belirlenen tutarlar, büyükşehir belediye sınırları içinde bulunanlar hariç olmak üzere kalkınmada öncelikli yörelerdeki belediyeler ile nüfusu 5.000’den az olan belediyelerde %50 indirimli olarak uygulanacaktır.</t>
  </si>
  <si>
    <t>İndirimli çevre temizlik vergisi uygulaması</t>
  </si>
  <si>
    <r>
      <t>MADDE 5 – </t>
    </r>
    <r>
      <rPr>
        <sz val="8"/>
        <rFont val="Calibri"/>
        <family val="2"/>
        <charset val="162"/>
        <scheme val="minor"/>
      </rPr>
      <t>(1) 2464 sayılı Kanunun mükerrer 44 üncü maddesinin onikinci fıkrasında, “Cumhurbaşkanı; beşinci fıkradaki tarifede yer alan bina gruplarını belirlemeye ve bu maddenin dördüncü ve beşinci fıkralarında yer alan tutarları yöreler, belediyelerin nüfusları ve bina grupları itibarıyla ayrı ayrı dörtte birine kadar indirmeye veya        yarısına kadar artırmaya yetkilidir.” hükmü yer almaktadır.</t>
    </r>
  </si>
  <si>
    <t>İşyerleri ve diğer şekilde kullanılan binalara ait çevre temizlik vergisi</t>
  </si>
  <si>
    <t>Gerçek Kişilerde İşe Başlama Tarihinden İtibaren On Gün İçinde Kendilerince Veya 1136 Sayılı Avukatlık Kanununa Göre Ruhsat Almış Avukatlar Veya 3568 Sayılı Kanuna Göre Yetki Almış Meslek Mensuplarınca, Şirketlerin İşe Başlama Bildirgeleri İse Başlama Tarihinden İtibaren On Gün İçinde Ticaret Sicil Memurluğunca İlgili Vergi Dairesine Yapılır.</t>
  </si>
  <si>
    <t>107/A maddesi uyarınca getirilen zorunluluklara uymayanlar</t>
  </si>
  <si>
    <t>2- İkinci sınıf tüccarlar, defter tutan çiftçiler,ile kazancı basit usulde tespit edilenler hakkında</t>
  </si>
  <si>
    <t>1- Elektronik belge olarak düzenlenmesi gerekenler de dâhil olmak üzere fatura, gider pusulası, müstahsil makbuzu, serbest meslek makbuzunun verilmemesi, alınmaması, bu belgelerde gerçek meblağdan farklı meblağlara yer verilmesi, bu belgelerin elektronik belge olarak düzenlenmesi gerekirken kâğıt olarak düzenlenmesi, bu belgelerin hiç düzenlenmemiş sayılması</t>
  </si>
  <si>
    <t>2- Elektronik belge olarak düzenlenmesi gerekenler de dâhil olmak üzere perakende satış fişi, ödeme kaydedici cihaz fişi, giriş ve yolcu taşıma bileti, sevk irsaliyesi, taşıma irsaliyesi, yolcu listesi, günlük müşteri listesi ile Hazine ve Maliye Bakanlığınca düzenleme zorunluluğu getirilen belgelerin düzenlenmemesi, kullanılmaması, bulundurulmaması, aslı ile örneğinde farklı meblağlara yer verilmesi, gerçeğe aykırı olarak düzenlenmesi, elektronik belge olarak düzenlenmesi gerekirken kâğıt olarak düzenlenmesi, hiç düzenlenmemiş sayılması</t>
  </si>
  <si>
    <t>4- Hazine ve Maliye Bakanlığınca tutulma ve günü gününe kayıt edilme mecburiyeti getirilen defterlerin; bulundurulmaması, günü gününe kayıt yapılmaması, yetkililere ibraz edilmemesi ile levha bulundurma ve asma mecburiyetine uyulmaması</t>
  </si>
  <si>
    <t>7- Kamu kurum ve kuruluşları ile gerçek ve tüzel kişilerce yapılacak işlemlerde kullanılma zorunluluğu getirilen vergi numarasını kullanmaksızın işlem yapanlara</t>
  </si>
  <si>
    <t>8- Belge basımı ile ilgili bildirim görevini tamamen veya kısmen yerine getirmeyen matbaa işletmecilerine</t>
  </si>
  <si>
    <t>9- 4358 sayılı Kanun uyarınca vergi kimlik numarası kullanma zorunluluğu getirilen kuruluşlardan yaptıkları işlemlere ilişkin bildirimleri, belirlenen standartlarda ve zamanda yerine getirmeyenlere</t>
  </si>
  <si>
    <t xml:space="preserve">193 sayılı Kanunun 103 üncü maddesinin birinci fıkrasında yer alan gelir vergisine tabi gelirlerin vergilendirilmesinde esas alınan tarife, </t>
  </si>
  <si>
    <t>– İşe başvuru formu veya dilekçesi</t>
  </si>
  <si>
    <t>– İşçi kimlik bilgileri, nüfus cüzdanı sureti veya fotokopisi</t>
  </si>
  <si>
    <t>– Referans mektupları ve öz geçmiş bilgileri – CV’ si</t>
  </si>
  <si>
    <t>– Sağlık raporu,</t>
  </si>
  <si>
    <t>– Rahatsızlıklardan dolayı yıl içinde alınan raporlar,</t>
  </si>
  <si>
    <t>– Ücretli/ücretsiz izinlere ait dilekçeler ve/veya izin kartları, izin defteri ilgili sayfa fotokopisi</t>
  </si>
  <si>
    <t>– Herhangi bir kanuni sebeple ücret kesme cezası uygulanırsa, kesintilerin sebebinin bildirildiği yazı. Ücret kesme cezasının yatırıldığı banka dekontu,</t>
  </si>
  <si>
    <t>– İşverenlikçe çeşitli sebeplerle verilen uyarı yazıları,</t>
  </si>
  <si>
    <t>– Zorunlu BES Ara Verme Dilekçesi</t>
  </si>
  <si>
    <t xml:space="preserve">Motorlu Taşıtlar Vergisi Tarifeleri </t>
  </si>
  <si>
    <t>27.12.2018/ 30638</t>
  </si>
  <si>
    <t>GENEL TEBLİĞ NO /</t>
  </si>
  <si>
    <t>MADDE NO/B.K.K. NO</t>
  </si>
  <si>
    <t>05/09/2018 Tarihinden İtibaren</t>
  </si>
  <si>
    <t>21.10.2010 tarihinden itibaren</t>
  </si>
  <si>
    <t>Seri : C Sıra No : 2 Tahsilat Genel Tebliği</t>
  </si>
  <si>
    <t>a) Çalışan sayısı bin ve üzerinde olan bir işverene bağlı olarak çalışanlar 1/1/2017,</t>
  </si>
  <si>
    <t>b) Çalışan sayısı ikiyüzelli ve üzerinde ancak binden az olan bir işverene bağlı olarak çalışanlar 1/4/2017,</t>
  </si>
  <si>
    <t>c) Çalışan sayısı yüz ve üzerinde ancak ikiyüzelliden az olan bir işverene bağlı olarak çalışanlar 1/7/2017,</t>
  </si>
  <si>
    <t>ç) Çalışan sayısı elli ve üzerinde ancak yüzden az olan bir işverene bağlı olarak çalışanlar 1/1/2018,</t>
  </si>
  <si>
    <t>d) Çalışan sayısı on ve üzerinde ancak elliden az olan bir işverene bağlı olarak çalışanlar 1/7/2018,</t>
  </si>
  <si>
    <t>e) Çalışan sayısı beş ve üzerinde ancak ondan az olan bir işverene bağlı olarak çalışanlar en geç 1/1/2019,</t>
  </si>
  <si>
    <t>Prime Esas Kazancın veya Emekliliğe Keseneğine Esas Aylığın Yüzde 3 'ü</t>
  </si>
  <si>
    <t>2018 - % 23.73</t>
  </si>
  <si>
    <t>3946 sayılı Kanunun 22 nci maddesiyle değişen madde. Yürürlük; 1.1.1994)</t>
  </si>
  <si>
    <t>Kamu idare ve müesseseleri, iktisadî kamu müesseseleri, sair kurumlar, ticaret şirketleri, iş ortaklıkları, dernekler, vakıflar, dernek ve vakıfların iktisadî işletmeleri, kooperatifler, yatırım fonu yönetenler, gerçek gelirlerini beyan etmeye mecbur olan ticaret ve serbest meslek erbabı, zirai kazançlarını bilanço veya ziraî işletme hesabı esasına göre tespit eden çiftçiler aşağıdaki bentlerde sayılan ödemeleri (avans olarak ödenenler dahil) nakden veya hesaben yaptıkları sırada, istihkak sahiplerinin gelir vergilerine mahsuben tevkifat yapmaya mecburdurlar.</t>
  </si>
  <si>
    <t>1. Hizmet erbabına ödenen ücretler ile 61 inci maddede yazılı olup ücret sayılan ödemelerden (istisnadan faydalananlar hariç), 103 ve 104 üncü maddelere göre,</t>
  </si>
  <si>
    <t>a) 18’inci madde kapsamına giren serbest meslek işleri dolayısıyla yapılan ödemelerden,</t>
  </si>
  <si>
    <t>(2009/14592 sayılı B.K.K. ile % 17. Yürürlük; 3.2.2009)(2)</t>
  </si>
  <si>
    <t>(2009/14592 sayılı B.K.K. ile %20. Yürürlük; 3.2.2009) (4)</t>
  </si>
  <si>
    <t>(2009/14592 sayılı B.K.K. Madde 1/5 ile;</t>
  </si>
  <si>
    <t>“a) 70 inci maddede yazılı mal ve hakların kiralanması karşılığı yapılan ödemelerden % 20,</t>
  </si>
  <si>
    <t>b) Vakıflar (mazbut vakıflar hariç) ve derneklere ait gayrimenkullerin kiralanması karşılığında bunlara yapılan kira ödemelerinden % 20,”</t>
  </si>
  <si>
    <t>Yürürlük; 3.2.2009)</t>
  </si>
  <si>
    <t>b)(4842 sayılı Kanunun 12 nci maddesiyle değişen alt bent. Yürürlük; 24.04.2003)</t>
  </si>
  <si>
    <t>(2009/14592 sayılı B.K.K. Madde 1/6 ile;</t>
  </si>
  <si>
    <t>“a) Tam mükellef kurumlar tarafından; tam mükellef gerçek kişilere, gelir ve kurumlar vergisi mükellefi olmayanlara ve gelir vergisinden muaf olanlara dağıtılan, 75 inci maddenin ikinci fıkrasının (1), (2) ve (3) numaralı bentlerinde yazılı kâr paylarından (kârın sermayeye eklenmesi kâr dağıtımı sayılmaz.) % 15,</t>
  </si>
  <si>
    <t>b) Tam mükellef kurumlar tarafından; dar mükellef gerçek kişilere ve gelir vergisinden muaf olan dar mükelleflere dağıtılan, 75 inci maddenin ikinci fıkrasının (1), (2) ve (3) numaralı bentlerinde yazılı kâr paylarından (kârın sermayeye eklenmesi kâr dağıtımı sayılmaz) % 15,”</t>
  </si>
  <si>
    <t>c) (5035 Sayılı Kanunun 49/2 maddesiyle yürürlükten kaldırılan alt bent. Geçerlilik; 01.01.2004, Yürürlük; 02.01.2004)(13)</t>
  </si>
  <si>
    <t>(2009/14592 sayılı B.K.K. Madde 1 ile;</t>
  </si>
  <si>
    <t>“7. 75 inci maddenin ikinci fıkrasının (5) numaralı bendinde yazılı menkul sermaye iratlarından (Kanunla kurulan dernek ve vakıflar, Bakanlar Kurulunca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t>
  </si>
  <si>
    <t>a) Devlet tahvili ve Hazine bonosu faizleri ile Toplu Konut İdaresi, Kamu Ortaklığı İdaresi ve Özelleştirme İdaresince çıkarılan menkul kıymetlere sağlanan gelirlerden % 0,</t>
  </si>
  <si>
    <t>(2011/1854 sayılı BKK ile değişen alt bent) b) Diğerlerinden;</t>
  </si>
  <si>
    <t>ba) Tam mükellef kurumlar tarafından yurt dışında ihraç edilen tahvillerin;</t>
  </si>
  <si>
    <t>i) Vadesi 1 yıla kadar olanlardan elde edilen faizlerinden % 10,</t>
  </si>
  <si>
    <t>ii) Vadesi 1 yıl ile 3 yıl arası olanlardan elde edilen faizlerinden % 7,</t>
  </si>
  <si>
    <t>iii) Vadesi 3 yıl ile 5 yıl arası olanlardan elde edilen faizlerinden % 3,</t>
  </si>
  <si>
    <t>iv) Vadesi 5 yıl ve daha uzun olanlardan elde edilen faizlerinden %0,</t>
  </si>
  <si>
    <t>bb) Tam mükellef varlık kiralama şirketleri tarafından yurt dışında ihraç edilen kira sertifikalarının;</t>
  </si>
  <si>
    <t>i) Vadesi 1 yıla kadar olanlara sağlanan gelirlerden % 10,</t>
  </si>
  <si>
    <t>ii) Vadesi 1 yıl ile 3 yıl arası olanlara sağlanan gelirlerden % 7,</t>
  </si>
  <si>
    <t>iii) Vadesi 3 yıl ile 5 yıl arası olanlara sağlanan gelirlerden % 3,</t>
  </si>
  <si>
    <t>iv) Vadesi 5 yıl ve daha uzun olanlara sağlanan gelirlerden %0,</t>
  </si>
  <si>
    <t>bc) (ba) ve (bb)’de belirtilenler dışında kalanlar için % 10, (18)”</t>
  </si>
  <si>
    <t>Yürürlük; 1/1/2006 tarihinden önce ihraç edilen menkul kıymetlerden elde edilen gelirlere uygulanmak üzere, 3.2.2009) (19)</t>
  </si>
  <si>
    <t>Yürürlük; 3.2.2009) (22)</t>
  </si>
  <si>
    <t>“13. Esnaf muaflığından yararlananlara mal ve hizmet alımları karşılığında yapılan ödemelerden,</t>
  </si>
  <si>
    <t>a) (06.06.2012 tarih ve 2012/3322 sayılı BKK ile değişen alt bent, Yürürlük; 30.06.2012) 9 uncu maddenin birinci fıkrasının (6) ve (8) numaralı bentlerinde yer alan emtia bedelleri veya bu emtianın imalinde ödenen hizmet bedelleri üzerinden %2 (42)</t>
  </si>
  <si>
    <t>b) Hurda mal alımları için % 2,</t>
  </si>
  <si>
    <t>c) Diğer mal alımları için % 5,</t>
  </si>
  <si>
    <t>d) Diğer hizmet alımları (a, b ve c alt bentleri hariç olmak üzere mal ve hizmet bedelinin ayrılamaması hali de bu kapsamdadır) için % 10,”</t>
  </si>
  <si>
    <t>16. (6327 sayılı kanunun 9.maddesiyle eklenen bent; Yürürlük 29.08.2012)</t>
  </si>
  <si>
    <t>% 25 vergi tevkifatı yapılır.</t>
  </si>
  <si>
    <t>Tüccar, serbest meslek erbabı ve çiftçilerin yukarıdaki hükümlere göre yapacakları tevkifat; ticari, mesleki ve zirai işleriyle ilgili ödemelerine münhasırdır.</t>
  </si>
  <si>
    <t>Yukarıdaki bentlerde yazılı vergi tevkifatının yapılmasında 96 ncı madde hükmü göz önünde tutulur.</t>
  </si>
  <si>
    <t>– Tam ve dar mükellefler ile gerçek ve tüzel kişiler itibariyle,</t>
  </si>
  <si>
    <t>– 6 numaralı bendin (b) alt bendinde yer alan menkul sermaye iratları kapsamına giren Devlet tahvili, Hazine bonosu faizleri ve Toplu Konut İdaresi ile Kamu Ortaklığı İdaresi’nce çıkartılan menkul kıymetlerin gelirlerine isabet eden kısım için (bu kısım, bu faiz ve gelirlerin toplam kurum hasılatı içindeki payına göre hesaplanır),</t>
  </si>
  <si>
    <t>Farklı oranlar tespit edilmek suretiyle de kullanılabilir.</t>
  </si>
  <si>
    <t>DİPNOTLAR</t>
  </si>
  <si>
    <t>(12) (Değişmeden önceki şekli)</t>
  </si>
  <si>
    <t>i) Kurumlar vergisinden istisna kazançlara isabet eden kısım düşüldükten sonra, 75 inci maddenin ikinci fıkrasının 1, 2 ve 3 numaralı bentlerinde yazılı kar paylarından (Karın sermayeye ilavesi kar dağıtımı sayılmaz.) (kurumlar ile gelir ve kurumlar vergisi mükellefi olmayanlara ve muaf olanlara ödenenler dahil),</t>
  </si>
  <si>
    <t>Bu alt bendin (i) ve (ii) alt bentleri uyarınca yapılan tevkifat, beyanname üzerinden hesaplanan gelir vergisine mahsup edilemez.</t>
  </si>
  <si>
    <t>(13) (Kaldırılmadan önceki şekli)</t>
  </si>
  <si>
    <t>(2003/6577 sayılı B.K.K. ile %0. Yürürlük; 1.1.2004) (Önceki hadler için; 98/12225 sayılı B.K.K.’ya bakınız.)</t>
  </si>
  <si>
    <t>b) Diğer zirai mahsuller için,</t>
  </si>
  <si>
    <t>Gelir Vergisi Kanunun 94. Maddesinde Yer Alan Kesinti Oranları (GVK Md.94)</t>
  </si>
  <si>
    <r>
      <t>2.</t>
    </r>
    <r>
      <rPr>
        <b/>
        <sz val="11"/>
        <rFont val="Calibri"/>
        <family val="2"/>
        <charset val="162"/>
        <scheme val="minor"/>
      </rPr>
      <t> </t>
    </r>
    <r>
      <rPr>
        <sz val="11"/>
        <rFont val="Calibri"/>
        <family val="2"/>
        <charset val="162"/>
        <scheme val="minor"/>
      </rPr>
      <t>Yaptıkları serbest meslek işleri dolayısıyla bu işleri icra edenlere yapılan ödemelerden </t>
    </r>
    <r>
      <rPr>
        <b/>
        <sz val="11"/>
        <rFont val="Calibri"/>
        <family val="2"/>
        <charset val="162"/>
        <scheme val="minor"/>
      </rPr>
      <t>(4369 sayılı Kanunun 81/C-8 maddesiyle değişen ibare. Yürürlük; 1.1.1999) (</t>
    </r>
    <r>
      <rPr>
        <sz val="11"/>
        <rFont val="Calibri"/>
        <family val="2"/>
        <charset val="162"/>
        <scheme val="minor"/>
      </rPr>
      <t>Noterlere</t>
    </r>
    <r>
      <rPr>
        <b/>
        <sz val="11"/>
        <rFont val="Calibri"/>
        <family val="2"/>
        <charset val="162"/>
        <scheme val="minor"/>
      </rPr>
      <t>(1)</t>
    </r>
    <r>
      <rPr>
        <sz val="11"/>
        <rFont val="Calibri"/>
        <family val="2"/>
        <charset val="162"/>
        <scheme val="minor"/>
      </rPr>
      <t> serbest meslek faaliyetlerinden dolayı yapılan ödemeler hariç);</t>
    </r>
  </si>
  <si>
    <r>
      <t>b) Diğerlerinden, </t>
    </r>
    <r>
      <rPr>
        <b/>
        <sz val="11"/>
        <rFont val="Calibri"/>
        <family val="2"/>
        <charset val="162"/>
        <scheme val="minor"/>
      </rPr>
      <t>(2009/14592 sayılı B.K.K. ile %20. Yürürlük; 3.2.2009)(3)</t>
    </r>
  </si>
  <si>
    <r>
      <t>3. </t>
    </r>
    <r>
      <rPr>
        <sz val="11"/>
        <rFont val="Calibri"/>
        <family val="2"/>
        <charset val="162"/>
        <scheme val="minor"/>
      </rPr>
      <t>42 nci madde kapsamına giren işler dolayısıyla bu işleri yapanlara (kurumlar dahil) ödenen istihkak bedellerinden</t>
    </r>
    <r>
      <rPr>
        <b/>
        <sz val="11"/>
        <rFont val="Calibri"/>
        <family val="2"/>
        <charset val="162"/>
        <scheme val="minor"/>
      </rPr>
      <t>,</t>
    </r>
  </si>
  <si>
    <r>
      <t>4.</t>
    </r>
    <r>
      <rPr>
        <sz val="11"/>
        <rFont val="Calibri"/>
        <family val="2"/>
        <charset val="162"/>
        <scheme val="minor"/>
      </rPr>
      <t> Dar mükellefiyete tabi olanlara, telif ve patent haklarının satışı dolayısıyla yapılan ödemelerden,</t>
    </r>
  </si>
  <si>
    <r>
      <t>5. a)</t>
    </r>
    <r>
      <rPr>
        <sz val="11"/>
        <rFont val="Calibri"/>
        <family val="2"/>
        <charset val="162"/>
        <scheme val="minor"/>
      </rPr>
      <t> 70 inci maddede yazılı mal ve hakların kiralanması karşılığı yapılan ödemelerden, </t>
    </r>
    <r>
      <rPr>
        <b/>
        <sz val="11"/>
        <rFont val="Calibri"/>
        <family val="2"/>
        <charset val="162"/>
        <scheme val="minor"/>
      </rPr>
      <t>(5)</t>
    </r>
  </si>
  <si>
    <r>
      <t>b)</t>
    </r>
    <r>
      <rPr>
        <sz val="11"/>
        <rFont val="Calibri"/>
        <family val="2"/>
        <charset val="162"/>
        <scheme val="minor"/>
      </rPr>
      <t> </t>
    </r>
    <r>
      <rPr>
        <b/>
        <sz val="11"/>
        <rFont val="Calibri"/>
        <family val="2"/>
        <charset val="162"/>
        <scheme val="minor"/>
      </rPr>
      <t>(5035 Sayılı Kanunun 48/4-d maddesiyle değişen ibare. Geçerlilik; 01.01.2004, Yürürlük; 02.01.2004)</t>
    </r>
    <r>
      <rPr>
        <sz val="11"/>
        <rFont val="Calibri"/>
        <family val="2"/>
        <charset val="162"/>
        <scheme val="minor"/>
      </rPr>
      <t>Vakıflar (mazbut vakıflar hariç)</t>
    </r>
    <r>
      <rPr>
        <b/>
        <sz val="11"/>
        <rFont val="Calibri"/>
        <family val="2"/>
        <charset val="162"/>
        <scheme val="minor"/>
      </rPr>
      <t>(6)</t>
    </r>
    <r>
      <rPr>
        <sz val="11"/>
        <rFont val="Calibri"/>
        <family val="2"/>
        <charset val="162"/>
        <scheme val="minor"/>
      </rPr>
      <t> ve derneklere ait gayrimenkullerin kiralanması karşılığında bunlara yapılan kira ödemelerinden,</t>
    </r>
    <r>
      <rPr>
        <b/>
        <sz val="11"/>
        <rFont val="Calibri"/>
        <family val="2"/>
        <charset val="162"/>
        <scheme val="minor"/>
      </rPr>
      <t>(7)</t>
    </r>
  </si>
  <si>
    <r>
      <t>c)</t>
    </r>
    <r>
      <rPr>
        <sz val="11"/>
        <rFont val="Calibri"/>
        <family val="2"/>
        <charset val="162"/>
        <scheme val="minor"/>
      </rPr>
      <t> Kooperatiflere ait gayrimenkullerin kiralanması karşılığında bunlara yapılan kira ödemelerinden,</t>
    </r>
    <r>
      <rPr>
        <b/>
        <sz val="11"/>
        <rFont val="Calibri"/>
        <family val="2"/>
        <charset val="162"/>
        <scheme val="minor"/>
      </rPr>
      <t>(8)</t>
    </r>
  </si>
  <si>
    <r>
      <t>(6322 sayılı kanunun 10.maddesiyle eklenen alt bent; Yürürlük 15.06.2012)</t>
    </r>
    <r>
      <rPr>
        <sz val="11"/>
        <rFont val="Calibri"/>
        <family val="2"/>
        <charset val="162"/>
        <scheme val="minor"/>
      </rPr>
      <t>d) Yabancı devletlere, yabancı kamu idare ve kuruluşları ile uluslararası kuruluşlara ait diplomatik statüsübulunmayan gayrimenkullerin kiralanması karşılığında bunlara yapılan kira ödemelerinden</t>
    </r>
  </si>
  <si>
    <r>
      <t>6. a)</t>
    </r>
    <r>
      <rPr>
        <sz val="11"/>
        <rFont val="Calibri"/>
        <family val="2"/>
        <charset val="162"/>
        <scheme val="minor"/>
      </rPr>
      <t> Dağıtılsın veya dağıtılmasın Kurumlar Vergisi Kanunu’nun 8 inci maddesinin 4 numaralı bendinin;</t>
    </r>
  </si>
  <si>
    <r>
      <t>i) </t>
    </r>
    <r>
      <rPr>
        <sz val="11"/>
        <rFont val="Calibri"/>
        <family val="2"/>
        <charset val="162"/>
        <scheme val="minor"/>
      </rPr>
      <t>(a), (c) ve (d) bentlerinde yazılı kazançlardan, </t>
    </r>
    <r>
      <rPr>
        <b/>
        <sz val="11"/>
        <rFont val="Calibri"/>
        <family val="2"/>
        <charset val="162"/>
        <scheme val="minor"/>
      </rPr>
      <t>(9)</t>
    </r>
  </si>
  <si>
    <r>
      <t>ii) </t>
    </r>
    <r>
      <rPr>
        <sz val="11"/>
        <rFont val="Calibri"/>
        <family val="2"/>
        <charset val="162"/>
        <scheme val="minor"/>
      </rPr>
      <t>(b) alt bendinde yazılı kazançlardan,</t>
    </r>
    <r>
      <rPr>
        <b/>
        <sz val="11"/>
        <rFont val="Calibri"/>
        <family val="2"/>
        <charset val="162"/>
        <scheme val="minor"/>
      </rPr>
      <t> (9)</t>
    </r>
  </si>
  <si>
    <r>
      <t>i)</t>
    </r>
    <r>
      <rPr>
        <sz val="11"/>
        <rFont val="Calibri"/>
        <family val="2"/>
        <charset val="162"/>
        <scheme val="minor"/>
      </rPr>
      <t> Tam mükellef kurumlar tarafından; tam mükellef gerçek kişilere, gelir ve kurumlar vergisi mükellefi olmayanlara ve bu vergilerden muaf olanlara dağıtılan, 75 inci maddenin ikinci fıkrasının (1), (2) ve (3) numaralı bentlerinde yazılı kâr paylarından (kârın sermayeye eklenmesi kâr dağıtımı sayılmaz.)</t>
    </r>
    <r>
      <rPr>
        <b/>
        <sz val="11"/>
        <rFont val="Calibri"/>
        <family val="2"/>
        <charset val="162"/>
        <scheme val="minor"/>
      </rPr>
      <t> (10)</t>
    </r>
  </si>
  <si>
    <r>
      <t>ii)</t>
    </r>
    <r>
      <rPr>
        <sz val="11"/>
        <rFont val="Calibri"/>
        <family val="2"/>
        <charset val="162"/>
        <scheme val="minor"/>
      </rPr>
      <t> Tam mükellef kurumlar tarafından; dar mükellef gerçek kişilere, dar mükellef kurumlara (Türkiye’de bir işyeri veya daimi temsilci aracılığıyla kâr payı elde edenler hariç) ve gelir ve kurumlar vergisinden muaf olan dar mükelleflere dağıtılan, 75 inci maddenin ikinci fıkrasının (1), (2) ve (3) numaralı bentlerinde yazılı kâr paylarından (Kârın sermayeye eklenmesi kâr dağıtımı sayılmaz.),</t>
    </r>
    <r>
      <rPr>
        <b/>
        <sz val="11"/>
        <rFont val="Calibri"/>
        <family val="2"/>
        <charset val="162"/>
        <scheme val="minor"/>
      </rPr>
      <t> (10)</t>
    </r>
  </si>
  <si>
    <r>
      <t>iii)</t>
    </r>
    <r>
      <rPr>
        <sz val="11"/>
        <rFont val="Calibri"/>
        <family val="2"/>
        <charset val="162"/>
        <scheme val="minor"/>
      </rPr>
      <t> 75 inci maddenin ikinci fıkrasının (4) numaralı bendinde yazılı menkul sermaye iradının ana merkeze aktarılan tutarı üzerinden, </t>
    </r>
    <r>
      <rPr>
        <b/>
        <sz val="11"/>
        <rFont val="Calibri"/>
        <family val="2"/>
        <charset val="162"/>
        <scheme val="minor"/>
      </rPr>
      <t>(11) (12)</t>
    </r>
  </si>
  <si>
    <r>
      <t>a) Devlet tahvili faizlerinden, </t>
    </r>
    <r>
      <rPr>
        <b/>
        <sz val="11"/>
        <rFont val="Calibri"/>
        <family val="2"/>
        <charset val="162"/>
        <scheme val="minor"/>
      </rPr>
      <t>(15)</t>
    </r>
  </si>
  <si>
    <r>
      <t>b) Hazine bonosu faizlerinden, </t>
    </r>
    <r>
      <rPr>
        <b/>
        <sz val="11"/>
        <rFont val="Calibri"/>
        <family val="2"/>
        <charset val="162"/>
        <scheme val="minor"/>
      </rPr>
      <t>(15)</t>
    </r>
  </si>
  <si>
    <r>
      <t>c) </t>
    </r>
    <r>
      <rPr>
        <b/>
        <sz val="11"/>
        <rFont val="Calibri"/>
        <family val="2"/>
        <charset val="162"/>
        <scheme val="minor"/>
      </rPr>
      <t>(4369 sayılı Kanunun 48 inci maddesiyle değiştirilen bent. Yürürlük; 29.7.1998) </t>
    </r>
    <r>
      <rPr>
        <sz val="11"/>
        <rFont val="Calibri"/>
        <family val="2"/>
        <charset val="162"/>
        <scheme val="minor"/>
      </rPr>
      <t>Toplu Konut İdaresi,</t>
    </r>
    <r>
      <rPr>
        <b/>
        <sz val="11"/>
        <rFont val="Calibri"/>
        <family val="2"/>
        <charset val="162"/>
        <scheme val="minor"/>
      </rPr>
      <t>(6322 sayılı kanunun 10.maddesiyle değişen ibare; Yürürlük 15.06.2012)</t>
    </r>
    <r>
      <rPr>
        <sz val="11"/>
        <rFont val="Calibri"/>
        <family val="2"/>
        <charset val="162"/>
        <scheme val="minor"/>
      </rPr>
      <t>28/3/2002 tarihli ve 4749 sayılı Kamu Finansmanı ve Borç Yönetiminin Düzenlenmesi Hakkında Kanuna göre kurulan varlık kiralama şirketleri</t>
    </r>
    <r>
      <rPr>
        <b/>
        <sz val="11"/>
        <rFont val="Calibri"/>
        <family val="2"/>
        <charset val="162"/>
        <scheme val="minor"/>
      </rPr>
      <t>(39)</t>
    </r>
    <r>
      <rPr>
        <sz val="11"/>
        <rFont val="Calibri"/>
        <family val="2"/>
        <charset val="162"/>
        <scheme val="minor"/>
      </rPr>
      <t> ve Özelleştirme İdaresi’nce çıkarılan menkul kıymetlere sağlanan gelirlerden</t>
    </r>
    <r>
      <rPr>
        <b/>
        <sz val="11"/>
        <rFont val="Calibri"/>
        <family val="2"/>
        <charset val="162"/>
        <scheme val="minor"/>
      </rPr>
      <t>(16)</t>
    </r>
    <r>
      <rPr>
        <sz val="11"/>
        <rFont val="Calibri"/>
        <family val="2"/>
        <charset val="162"/>
        <scheme val="minor"/>
      </rPr>
      <t>, </t>
    </r>
    <r>
      <rPr>
        <b/>
        <sz val="11"/>
        <rFont val="Calibri"/>
        <family val="2"/>
        <charset val="162"/>
        <scheme val="minor"/>
      </rPr>
      <t>(15)</t>
    </r>
  </si>
  <si>
    <r>
      <t>d) Nama yazılı tahvil faizlerinden, </t>
    </r>
    <r>
      <rPr>
        <b/>
        <sz val="11"/>
        <rFont val="Calibri"/>
        <family val="2"/>
        <charset val="162"/>
        <scheme val="minor"/>
      </rPr>
      <t>(17)</t>
    </r>
  </si>
  <si>
    <r>
      <t>e) Hamiline yazılı tahvil faizlerinden,</t>
    </r>
    <r>
      <rPr>
        <b/>
        <sz val="11"/>
        <rFont val="Calibri"/>
        <family val="2"/>
        <charset val="162"/>
        <scheme val="minor"/>
      </rPr>
      <t> (17)</t>
    </r>
  </si>
  <si>
    <r>
      <t>f) </t>
    </r>
    <r>
      <rPr>
        <b/>
        <sz val="11"/>
        <rFont val="Calibri"/>
        <family val="2"/>
        <charset val="162"/>
        <scheme val="minor"/>
      </rPr>
      <t>(5582 sayılı Kanunun 29 uncu maddesiyle eklenen bent Yürürlük; 06.03.2007) </t>
    </r>
    <r>
      <rPr>
        <sz val="11"/>
        <rFont val="Calibri"/>
        <family val="2"/>
        <charset val="162"/>
        <scheme val="minor"/>
      </rPr>
      <t>İpotek finansmanı kuruluşları ve konut finansmanı kuruluşları tarafından ihraç edilen ipotekli sermaye piyasası araçlarından elde edilen kâr payı ve faiz gelirlerinden,</t>
    </r>
  </si>
  <si>
    <r>
      <t>g) Diğerlerinden, </t>
    </r>
    <r>
      <rPr>
        <b/>
        <sz val="11"/>
        <rFont val="Calibri"/>
        <family val="2"/>
        <charset val="162"/>
        <scheme val="minor"/>
      </rPr>
      <t>(17)</t>
    </r>
  </si>
  <si>
    <r>
      <t>a) Döviz tevdiat hesaplarına yürütülen faizler ile özel finans kurumlarınca döviz katılma hesaplarına ödenen kar paylarından,</t>
    </r>
    <r>
      <rPr>
        <b/>
        <sz val="11"/>
        <rFont val="Calibri"/>
        <family val="2"/>
        <charset val="162"/>
        <scheme val="minor"/>
      </rPr>
      <t>(20)</t>
    </r>
  </si>
  <si>
    <r>
      <t>b)</t>
    </r>
    <r>
      <rPr>
        <b/>
        <sz val="11"/>
        <rFont val="Calibri"/>
        <family val="2"/>
        <charset val="162"/>
        <scheme val="minor"/>
      </rPr>
      <t> </t>
    </r>
    <r>
      <rPr>
        <sz val="11"/>
        <rFont val="Calibri"/>
        <family val="2"/>
        <charset val="162"/>
        <scheme val="minor"/>
      </rPr>
      <t>Nama yazılı mevduat hesaplarına yürütülen faizlerden, </t>
    </r>
    <r>
      <rPr>
        <b/>
        <sz val="11"/>
        <rFont val="Calibri"/>
        <family val="2"/>
        <charset val="162"/>
        <scheme val="minor"/>
      </rPr>
      <t>(20)</t>
    </r>
  </si>
  <si>
    <r>
      <t>c) Hamiline yazılı mevduat hesaplarına yürütülen faizlerden, </t>
    </r>
    <r>
      <rPr>
        <b/>
        <sz val="11"/>
        <rFont val="Calibri"/>
        <family val="2"/>
        <charset val="162"/>
        <scheme val="minor"/>
      </rPr>
      <t>(20)</t>
    </r>
  </si>
  <si>
    <r>
      <t>d) Diğerlerinden, </t>
    </r>
    <r>
      <rPr>
        <b/>
        <sz val="11"/>
        <rFont val="Calibri"/>
        <family val="2"/>
        <charset val="162"/>
        <scheme val="minor"/>
      </rPr>
      <t>(21)</t>
    </r>
  </si>
  <si>
    <r>
      <t>a) Faizsiz olarak kredi verenlere ödenen kâr paylarından, </t>
    </r>
    <r>
      <rPr>
        <b/>
        <sz val="11"/>
        <rFont val="Calibri"/>
        <family val="2"/>
        <charset val="162"/>
        <scheme val="minor"/>
      </rPr>
      <t>(23)</t>
    </r>
  </si>
  <si>
    <r>
      <t>b) Kâr ve zarar ortaklığı belgesi karşılığı ödenen kâr paylarından, </t>
    </r>
    <r>
      <rPr>
        <b/>
        <sz val="11"/>
        <rFont val="Calibri"/>
        <family val="2"/>
        <charset val="162"/>
        <scheme val="minor"/>
      </rPr>
      <t>(23)</t>
    </r>
  </si>
  <si>
    <r>
      <t>c) Özel finans kurumlarınca kâr ve zarara katılma hesabı karşılığında ödenen kâr paylarından,</t>
    </r>
    <r>
      <rPr>
        <b/>
        <sz val="11"/>
        <rFont val="Calibri"/>
        <family val="2"/>
        <charset val="162"/>
        <scheme val="minor"/>
      </rPr>
      <t> (23)</t>
    </r>
  </si>
  <si>
    <r>
      <t>10.a) 6322 sayılı kanunun 10. maddesiyle değişen alt bent; Yürürlük 01.07.2012)</t>
    </r>
    <r>
      <rPr>
        <sz val="11"/>
        <rFont val="Calibri"/>
        <family val="2"/>
        <charset val="162"/>
        <scheme val="minor"/>
      </rPr>
      <t> Başbayiler hariç olmak üzere, 14/3/2007 tarihli ve 5602 sayılı Şans Oyunları Hasılatından Alınan Vergi, Fon ve Payların Düzenlenmesi Hakkında Kanunda tanımlanan şans oyunlarına ilişkin olarak; bilet, kupon ve benzerlerini satanlara, düzenlenen her türlü bahis ve şans oyunlarının oynatılmasına aracılık edenlere, diğer kişilerce çıkartılan bu nitelikteki biletleri satanlara yapılan komisyon, prim ve benzeri </t>
    </r>
    <r>
      <rPr>
        <b/>
        <sz val="11"/>
        <rFont val="Calibri"/>
        <family val="2"/>
        <charset val="162"/>
        <scheme val="minor"/>
      </rPr>
      <t>ödemelerden (2012/3322 sayılı B.K.K. ile %15 Yürürlük; 01.07.2012)(40)</t>
    </r>
  </si>
  <si>
    <r>
      <t>b)</t>
    </r>
    <r>
      <rPr>
        <sz val="11"/>
        <rFont val="Calibri"/>
        <family val="2"/>
        <charset val="162"/>
        <scheme val="minor"/>
      </rPr>
      <t> 4077 sayılı Tüketicinin Korunması Hakkında Kanun’a göre gerçek ve tüzel kişilerin mallarını iş akdi ile bağlı olmaksızın bunlar adına kapı kapı dolaşmak suretiyle tüketiciye satanlara bu faaliyetleriyle ilgili olarak yapılan komisyon, prim ve benzeri ödemelerden.</t>
    </r>
    <r>
      <rPr>
        <b/>
        <sz val="11"/>
        <rFont val="Calibri"/>
        <family val="2"/>
        <charset val="162"/>
        <scheme val="minor"/>
      </rPr>
      <t>(25) (2009/14592 sayılı B.K.K. ile %20. Yürürlük; 3.2.2009)(26)</t>
    </r>
  </si>
  <si>
    <r>
      <t>11. (4108 sayılı Kanunun 23 üncü maddesiyle değişen bent. Yürürlük; 1.8.1995) </t>
    </r>
    <r>
      <rPr>
        <sz val="11"/>
        <rFont val="Calibri"/>
        <family val="2"/>
        <charset val="162"/>
        <scheme val="minor"/>
      </rPr>
      <t>Çiftçilerden satın alınan ziraî mahsuller ve hizmetler için yapılan ödemelerden;</t>
    </r>
    <r>
      <rPr>
        <b/>
        <sz val="11"/>
        <rFont val="Calibri"/>
        <family val="2"/>
        <charset val="162"/>
        <scheme val="minor"/>
      </rPr>
      <t>(27)</t>
    </r>
  </si>
  <si>
    <r>
      <t>a)</t>
    </r>
    <r>
      <rPr>
        <sz val="11"/>
        <rFont val="Calibri"/>
        <family val="2"/>
        <charset val="162"/>
        <scheme val="minor"/>
      </rPr>
      <t> Hayvanlar ve bunların mahsulleri ile kara ve su avcılığı mahsulleri için,</t>
    </r>
  </si>
  <si>
    <r>
      <t>i) Ticaret borsalarında tescil ettirilerek satın alınanlar için </t>
    </r>
    <r>
      <rPr>
        <b/>
        <sz val="11"/>
        <rFont val="Calibri"/>
        <family val="2"/>
        <charset val="162"/>
        <scheme val="minor"/>
      </rPr>
      <t>(2009/14592 sayılı B.K.K. ile % 1. Yürürlük; 3.2.2009)(28),</t>
    </r>
  </si>
  <si>
    <r>
      <t>ii)</t>
    </r>
    <r>
      <rPr>
        <b/>
        <sz val="11"/>
        <rFont val="Calibri"/>
        <family val="2"/>
        <charset val="162"/>
        <scheme val="minor"/>
      </rPr>
      <t> </t>
    </r>
    <r>
      <rPr>
        <sz val="11"/>
        <rFont val="Calibri"/>
        <family val="2"/>
        <charset val="162"/>
        <scheme val="minor"/>
      </rPr>
      <t>(i) alt bendi dışında kalanlar için </t>
    </r>
    <r>
      <rPr>
        <b/>
        <sz val="11"/>
        <rFont val="Calibri"/>
        <family val="2"/>
        <charset val="162"/>
        <scheme val="minor"/>
      </rPr>
      <t>(2009/14592 sayılı B.K.K. ile % 2. Yürürlük; 3.2.2009)(28)</t>
    </r>
    <r>
      <rPr>
        <sz val="11"/>
        <rFont val="Calibri"/>
        <family val="2"/>
        <charset val="162"/>
        <scheme val="minor"/>
      </rPr>
      <t>,</t>
    </r>
  </si>
  <si>
    <r>
      <t>b)</t>
    </r>
    <r>
      <rPr>
        <sz val="11"/>
        <rFont val="Calibri"/>
        <family val="2"/>
        <charset val="162"/>
        <scheme val="minor"/>
      </rPr>
      <t> Diğer ziraî mahsuller için,</t>
    </r>
  </si>
  <si>
    <r>
      <t>i) Ticaret borsalarında tescil ettirilerek satın alınan zirai mahsuller için </t>
    </r>
    <r>
      <rPr>
        <b/>
        <sz val="11"/>
        <rFont val="Calibri"/>
        <family val="2"/>
        <charset val="162"/>
        <scheme val="minor"/>
      </rPr>
      <t>(2009/14592 sayılı B.K.K. ile %2. Yürürlük; 3.2.2009)(28)</t>
    </r>
    <r>
      <rPr>
        <sz val="11"/>
        <rFont val="Calibri"/>
        <family val="2"/>
        <charset val="162"/>
        <scheme val="minor"/>
      </rPr>
      <t>,</t>
    </r>
  </si>
  <si>
    <r>
      <t>ii) (i) alt bendi dışında kalanlar için </t>
    </r>
    <r>
      <rPr>
        <b/>
        <sz val="11"/>
        <rFont val="Calibri"/>
        <family val="2"/>
        <charset val="162"/>
        <scheme val="minor"/>
      </rPr>
      <t>(2009/14592 sayılı B.K.K. ile % 4. Yürürlük; 3.2.2009)(28)</t>
    </r>
    <r>
      <rPr>
        <sz val="11"/>
        <rFont val="Calibri"/>
        <family val="2"/>
        <charset val="162"/>
        <scheme val="minor"/>
      </rPr>
      <t>,</t>
    </r>
  </si>
  <si>
    <r>
      <t>c)</t>
    </r>
    <r>
      <rPr>
        <sz val="11"/>
        <rFont val="Calibri"/>
        <family val="2"/>
        <charset val="162"/>
        <scheme val="minor"/>
      </rPr>
      <t> Ziraî faaliyet kapsamında ifa edilen hizmetler için,</t>
    </r>
  </si>
  <si>
    <r>
      <t>i) Orman idaresine veya orman idaresine karşı taahhütte bulunan kurumlara yapılan ormanların ağaçlandırılması, bakımı, kesimi, ürünlerin toplanması, taşınması ve benzeri hizmetler için </t>
    </r>
    <r>
      <rPr>
        <b/>
        <sz val="11"/>
        <rFont val="Calibri"/>
        <family val="2"/>
        <charset val="162"/>
        <scheme val="minor"/>
      </rPr>
      <t>(2009/14592 sayılı B.K.K. ile %2. Yürürlük; 3.2.2009)(28)</t>
    </r>
    <r>
      <rPr>
        <sz val="11"/>
        <rFont val="Calibri"/>
        <family val="2"/>
        <charset val="162"/>
        <scheme val="minor"/>
      </rPr>
      <t>,</t>
    </r>
  </si>
  <si>
    <r>
      <t>ii)</t>
    </r>
    <r>
      <rPr>
        <b/>
        <sz val="11"/>
        <rFont val="Calibri"/>
        <family val="2"/>
        <charset val="162"/>
        <scheme val="minor"/>
      </rPr>
      <t> </t>
    </r>
    <r>
      <rPr>
        <sz val="11"/>
        <rFont val="Calibri"/>
        <family val="2"/>
        <charset val="162"/>
        <scheme val="minor"/>
      </rPr>
      <t>Diğer hizmetler için </t>
    </r>
    <r>
      <rPr>
        <b/>
        <sz val="11"/>
        <rFont val="Calibri"/>
        <family val="2"/>
        <charset val="162"/>
        <scheme val="minor"/>
      </rPr>
      <t>(2009/14592 sayılı B.K.K. ile %4. Yürürlük; 3.2.2009)(28)</t>
    </r>
    <r>
      <rPr>
        <sz val="11"/>
        <rFont val="Calibri"/>
        <family val="2"/>
        <charset val="162"/>
        <scheme val="minor"/>
      </rPr>
      <t>,</t>
    </r>
  </si>
  <si>
    <r>
      <t>d)</t>
    </r>
    <r>
      <rPr>
        <sz val="11"/>
        <rFont val="Calibri"/>
        <family val="2"/>
        <charset val="162"/>
        <scheme val="minor"/>
      </rPr>
      <t> </t>
    </r>
    <r>
      <rPr>
        <b/>
        <sz val="11"/>
        <rFont val="Calibri"/>
        <family val="2"/>
        <charset val="162"/>
        <scheme val="minor"/>
      </rPr>
      <t>(4697 sayılı Kanunun 8 inci maddesiyle eklenen bent. Yürürlük; 10.07.2001) </t>
    </r>
    <r>
      <rPr>
        <sz val="11"/>
        <rFont val="Calibri"/>
        <family val="2"/>
        <charset val="162"/>
        <scheme val="minor"/>
      </rPr>
      <t>Çiftçilere yapılan doğrudan gelir desteği ve alternatif ürün ödemeleri için,</t>
    </r>
    <r>
      <rPr>
        <b/>
        <sz val="11"/>
        <rFont val="Calibri"/>
        <family val="2"/>
        <charset val="162"/>
        <scheme val="minor"/>
      </rPr>
      <t> (2009/14592 sayılı B.K.K. ile %0. Yürürlük; 3.2.2009)(29)</t>
    </r>
  </si>
  <si>
    <r>
      <t>12.</t>
    </r>
    <r>
      <rPr>
        <sz val="11"/>
        <rFont val="Calibri"/>
        <family val="2"/>
        <charset val="162"/>
        <scheme val="minor"/>
      </rPr>
      <t> PTT acenteliği yapanlara, bu faaliyetleri nedeniyle ödenen komisyon bedeli üzerinden, </t>
    </r>
    <r>
      <rPr>
        <b/>
        <sz val="11"/>
        <rFont val="Calibri"/>
        <family val="2"/>
        <charset val="162"/>
        <scheme val="minor"/>
      </rPr>
      <t>(2009/14592 sayılı B.K.K. ile %20. Yürürlük; 3.2.2009)(30)</t>
    </r>
  </si>
  <si>
    <r>
      <t>13.</t>
    </r>
    <r>
      <rPr>
        <sz val="11"/>
        <rFont val="Calibri"/>
        <family val="2"/>
        <charset val="162"/>
        <scheme val="minor"/>
      </rPr>
      <t> </t>
    </r>
    <r>
      <rPr>
        <b/>
        <sz val="11"/>
        <rFont val="Calibri"/>
        <family val="2"/>
        <charset val="162"/>
        <scheme val="minor"/>
      </rPr>
      <t>(4108 sayılı Kanunun 23 üncü maddesiyle değişen bent.</t>
    </r>
    <r>
      <rPr>
        <sz val="11"/>
        <rFont val="Calibri"/>
        <family val="2"/>
        <charset val="162"/>
        <scheme val="minor"/>
      </rPr>
      <t> </t>
    </r>
    <r>
      <rPr>
        <b/>
        <sz val="11"/>
        <rFont val="Calibri"/>
        <family val="2"/>
        <charset val="162"/>
        <scheme val="minor"/>
      </rPr>
      <t>Yürürlük; 1.8.1995) (4369 sayılı Kanunun 81/C-8 inci maddesiyle değişen ibare.</t>
    </r>
    <r>
      <rPr>
        <sz val="11"/>
        <rFont val="Calibri"/>
        <family val="2"/>
        <charset val="162"/>
        <scheme val="minor"/>
      </rPr>
      <t> </t>
    </r>
    <r>
      <rPr>
        <b/>
        <sz val="11"/>
        <rFont val="Calibri"/>
        <family val="2"/>
        <charset val="162"/>
        <scheme val="minor"/>
      </rPr>
      <t>Yürürlük; 1.1.1999) </t>
    </r>
    <r>
      <rPr>
        <sz val="11"/>
        <rFont val="Calibri"/>
        <family val="2"/>
        <charset val="162"/>
        <scheme val="minor"/>
      </rPr>
      <t>Esnaf muaflığından</t>
    </r>
    <r>
      <rPr>
        <b/>
        <sz val="11"/>
        <rFont val="Calibri"/>
        <family val="2"/>
        <charset val="162"/>
        <scheme val="minor"/>
      </rPr>
      <t>(31) </t>
    </r>
    <r>
      <rPr>
        <sz val="11"/>
        <rFont val="Calibri"/>
        <family val="2"/>
        <charset val="162"/>
        <scheme val="minor"/>
      </rPr>
      <t>yararlananlara mal ve hizmet alımları karşılığında yapılan ödemelerden,</t>
    </r>
    <r>
      <rPr>
        <b/>
        <sz val="11"/>
        <rFont val="Calibri"/>
        <family val="2"/>
        <charset val="162"/>
        <scheme val="minor"/>
      </rPr>
      <t>(32) (28)</t>
    </r>
  </si>
  <si>
    <r>
      <t>15.</t>
    </r>
    <r>
      <rPr>
        <sz val="11"/>
        <rFont val="Calibri"/>
        <family val="2"/>
        <charset val="162"/>
        <scheme val="minor"/>
      </rPr>
      <t> </t>
    </r>
    <r>
      <rPr>
        <b/>
        <sz val="11"/>
        <rFont val="Calibri"/>
        <family val="2"/>
        <charset val="162"/>
        <scheme val="minor"/>
      </rPr>
      <t>(4697 sayılı Kanunun 8 inci maddesiyle eklenen bent. Yürürlük; 07.10.2001)</t>
    </r>
  </si>
  <si>
    <r>
      <t>a) 75 inci maddenin ikinci fıkrasının (15) numaralı bendinin (a) alt bendinde yer alan menkul sermaye iratlarından,</t>
    </r>
    <r>
      <rPr>
        <b/>
        <sz val="11"/>
        <rFont val="Calibri"/>
        <family val="2"/>
        <charset val="162"/>
        <scheme val="minor"/>
      </rPr>
      <t>(2009/14592 sayılı B.K.K. ile %15. Yürürlük; 3.2.2009)(34)</t>
    </r>
  </si>
  <si>
    <r>
      <t>b) 75 inci maddenin ikinci fıkrasının (15) numaralı bendinin (b) alt bendinde yer alan menkul sermaye iratlarından,</t>
    </r>
    <r>
      <rPr>
        <b/>
        <sz val="11"/>
        <rFont val="Calibri"/>
        <family val="2"/>
        <charset val="162"/>
        <scheme val="minor"/>
      </rPr>
      <t>(2009/14592 sayılı B.K.K. ile %10. Yürürlük; 3.2.2009)(34)</t>
    </r>
  </si>
  <si>
    <r>
      <t>c) </t>
    </r>
    <r>
      <rPr>
        <b/>
        <sz val="11"/>
        <rFont val="Calibri"/>
        <family val="2"/>
        <charset val="162"/>
        <scheme val="minor"/>
      </rPr>
      <t>(6327 sayılı Kanunun 9 ncu maddesiyle kaldırılan alt bent. Yürürlük; 29.08.2012)(43)</t>
    </r>
  </si>
  <si>
    <r>
      <t>a) 75 inci maddenin ikinci fıkrasının (16) numaralı bendinin (a) alt bendinde yer alan menkul sermaye iratlarından</t>
    </r>
    <r>
      <rPr>
        <b/>
        <sz val="11"/>
        <rFont val="Calibri"/>
        <family val="2"/>
        <charset val="162"/>
        <scheme val="minor"/>
      </rPr>
      <t>(2012/3571 sayılı B.K.K. ile %15. Yürürlük; 29/8/2012 tarihinden geçerli olmak üzere</t>
    </r>
    <r>
      <rPr>
        <sz val="11"/>
        <rFont val="Calibri"/>
        <family val="2"/>
        <charset val="162"/>
        <scheme val="minor"/>
      </rPr>
      <t> </t>
    </r>
    <r>
      <rPr>
        <b/>
        <sz val="11"/>
        <rFont val="Calibri"/>
        <family val="2"/>
        <charset val="162"/>
        <scheme val="minor"/>
      </rPr>
      <t>06.09.2012)</t>
    </r>
    <r>
      <rPr>
        <sz val="11"/>
        <rFont val="Calibri"/>
        <family val="2"/>
        <charset val="162"/>
        <scheme val="minor"/>
      </rPr>
      <t>,</t>
    </r>
  </si>
  <si>
    <r>
      <t>b) 75 inci maddenin ikinci fıkrasının (16) numaralı bendinin (b) alt bendinde yer alan menkul sermaye iratlarından</t>
    </r>
    <r>
      <rPr>
        <b/>
        <sz val="11"/>
        <rFont val="Calibri"/>
        <family val="2"/>
        <charset val="162"/>
        <scheme val="minor"/>
      </rPr>
      <t>(2012/3571 sayılı B.K.K. ile %10. Yürürlük; 29/8/2012 tarihinden geçerli olmak üzere</t>
    </r>
    <r>
      <rPr>
        <sz val="11"/>
        <rFont val="Calibri"/>
        <family val="2"/>
        <charset val="162"/>
        <scheme val="minor"/>
      </rPr>
      <t> </t>
    </r>
    <r>
      <rPr>
        <b/>
        <sz val="11"/>
        <rFont val="Calibri"/>
        <family val="2"/>
        <charset val="162"/>
        <scheme val="minor"/>
      </rPr>
      <t>06.09.2012)</t>
    </r>
    <r>
      <rPr>
        <sz val="11"/>
        <rFont val="Calibri"/>
        <family val="2"/>
        <charset val="162"/>
        <scheme val="minor"/>
      </rPr>
      <t>,</t>
    </r>
  </si>
  <si>
    <r>
      <t>c) 75 inci maddenin ikinci fıkrasının (16) numaralı bendinin (c) alt bendinde yer alan menkul sermaye iratlarından</t>
    </r>
    <r>
      <rPr>
        <b/>
        <sz val="11"/>
        <rFont val="Calibri"/>
        <family val="2"/>
        <charset val="162"/>
        <scheme val="minor"/>
      </rPr>
      <t>(2012/3571 sayılı B.K.K. ile %5. Yürürlük; 29/8/2012 tarihinden geçerli olmak üzere</t>
    </r>
    <r>
      <rPr>
        <sz val="11"/>
        <rFont val="Calibri"/>
        <family val="2"/>
        <charset val="162"/>
        <scheme val="minor"/>
      </rPr>
      <t> </t>
    </r>
    <r>
      <rPr>
        <b/>
        <sz val="11"/>
        <rFont val="Calibri"/>
        <family val="2"/>
        <charset val="162"/>
        <scheme val="minor"/>
      </rPr>
      <t>06.09.2012)</t>
    </r>
    <r>
      <rPr>
        <sz val="11"/>
        <rFont val="Calibri"/>
        <family val="2"/>
        <charset val="162"/>
        <scheme val="minor"/>
      </rPr>
      <t>,</t>
    </r>
  </si>
  <si>
    <r>
      <t>(4842 sayılı Kanunun 12 nci maddesiyle değişen fıkra. Yürürlük; 24.04.2003) </t>
    </r>
    <r>
      <rPr>
        <sz val="11"/>
        <rFont val="Calibri"/>
        <family val="2"/>
        <charset val="162"/>
        <scheme val="minor"/>
      </rPr>
      <t>Bu maddenin (6) numaralı bendinin (a) alt bendine göre üzerinden vergi tevkifatı yapılan kurum kazancından kâr payı alanlara, tevkif suretiyle alınan vergi red ve iade olunmaz.</t>
    </r>
    <r>
      <rPr>
        <b/>
        <sz val="11"/>
        <rFont val="Calibri"/>
        <family val="2"/>
        <charset val="162"/>
        <scheme val="minor"/>
      </rPr>
      <t>(35)</t>
    </r>
  </si>
  <si>
    <r>
      <t>–</t>
    </r>
    <r>
      <rPr>
        <b/>
        <sz val="11"/>
        <rFont val="Calibri"/>
        <family val="2"/>
        <charset val="162"/>
        <scheme val="minor"/>
      </rPr>
      <t>(6322 sayılı kanunun 10.maddesiyle değişen ibare; Yürürlük 15.06.2012)</t>
    </r>
    <r>
      <rPr>
        <sz val="11"/>
        <rFont val="Calibri"/>
        <family val="2"/>
        <charset val="162"/>
        <scheme val="minor"/>
      </rPr>
      <t>6, 7, 8, 9 ve 16 numaralı</t>
    </r>
    <r>
      <rPr>
        <b/>
        <sz val="11"/>
        <rFont val="Calibri"/>
        <family val="2"/>
        <charset val="162"/>
        <scheme val="minor"/>
      </rPr>
      <t>(41)</t>
    </r>
    <r>
      <rPr>
        <sz val="11"/>
        <rFont val="Calibri"/>
        <family val="2"/>
        <charset val="162"/>
        <scheme val="minor"/>
      </rPr>
      <t>bentlerde yer alan kazanç ve iratlardan; mevduat veya menkul kıymetin vadesi, menkul kıymetlerin türleri ile bankalar ve 2499 sayılı Sermaye Piyasası Kanununa göre kurulan aracı kurumlar arasındaki borsa para piyasasında değerlendirilen paralara ödenen faizler için,</t>
    </r>
    <r>
      <rPr>
        <b/>
        <sz val="11"/>
        <rFont val="Calibri"/>
        <family val="2"/>
        <charset val="162"/>
        <scheme val="minor"/>
      </rPr>
      <t>(36)</t>
    </r>
  </si>
  <si>
    <r>
      <t>– (4108 sayılı Kanunun 23 üncü maddesiyle değişen alt bent. Yürürlük; 1.8.1995) </t>
    </r>
    <r>
      <rPr>
        <sz val="11"/>
        <rFont val="Calibri"/>
        <family val="2"/>
        <charset val="162"/>
        <scheme val="minor"/>
      </rPr>
      <t>11 numaralı bent gereğince zirai mahsul bedelleri üzerinden yapılacak vergi tevkifatında, zirai mahsulün ticaret borsalarında tescil ettirilerek satılıp satılmadığına veya destekleme kapsamında alım yapan kurumlar ile diğerlerine, zirai faaliyet kapsamında ifa edilen hizmetler için de faaliyetin türü ve niteliğine, münhasıran zirai alet ve makinalarla verilen hizmetlere veya zirai işletmenin başka kişilerin işlerinde kullandırılmak suretiyle yapılmasına göre,</t>
    </r>
    <r>
      <rPr>
        <b/>
        <sz val="11"/>
        <rFont val="Calibri"/>
        <family val="2"/>
        <charset val="162"/>
        <scheme val="minor"/>
      </rPr>
      <t>(37)</t>
    </r>
  </si>
  <si>
    <r>
      <t>– (4108 sayılı Kanunun 23 üncü maddesiyle değişen alt bent. Yürürlük; 1.8.1995) </t>
    </r>
    <r>
      <rPr>
        <sz val="11"/>
        <rFont val="Calibri"/>
        <family val="2"/>
        <charset val="162"/>
        <scheme val="minor"/>
      </rPr>
      <t>13 numaralı bentte yer alan ödemelerde ödeme yapılan kişilerin mükellef olup olmadıklarına, ödemenin konusunun emtia veya hizmet alımı, emtia ve hizmet alımının birlikte olmasına, iş grupları, iş nev’ileri, sektörler ve emtia gruplarına göre,</t>
    </r>
    <r>
      <rPr>
        <b/>
        <sz val="11"/>
        <rFont val="Calibri"/>
        <family val="2"/>
        <charset val="162"/>
        <scheme val="minor"/>
      </rPr>
      <t>(38)</t>
    </r>
  </si>
  <si>
    <r>
      <t>(6327 sayılı kanunun 9.maddesiyle eklenen paragraf; Yürürlük 29.08.2012)</t>
    </r>
    <r>
      <rPr>
        <sz val="11"/>
        <rFont val="Calibri"/>
        <family val="2"/>
        <charset val="162"/>
        <scheme val="minor"/>
      </rPr>
      <t>– Birinci fıkranın (15) ve (16) numaralı bentlerinde yer alan menkul sermaye iratlarından; prim ve katkı paylarının, ücretin safi tutarı ile ticari kazancın tespitinde veya diğer gelir unsurlarına ilişkin gelir vergisi matrahının tespitinde indirim konusu yapılıp yapılmadığına, indirim konusu yapılması halinde indirime esas süreye, Devlet katkısı elde edilip edilmediğine veya Devlet katkısı elde edilen süreye, sigortalı ve katılımcıların kalış sürelerine ve ayrılma biçimlerine göre,</t>
    </r>
  </si>
  <si>
    <r>
      <t>(4761 sayılı Kanunun 2 nci maddesiyle eklenen fıkra. Yürürlük; 01.07.2002) </t>
    </r>
    <r>
      <rPr>
        <sz val="11"/>
        <rFont val="Calibri"/>
        <family val="2"/>
        <charset val="162"/>
        <scheme val="minor"/>
      </rPr>
      <t>Maliye Bakanlığı, vergiye tâbi işlemlere taraf veya aracı olanları verginin ödenmesinden sorumlu tutabilir.</t>
    </r>
  </si>
  <si>
    <r>
      <t>(1)</t>
    </r>
    <r>
      <rPr>
        <sz val="11"/>
        <rFont val="Calibri"/>
        <family val="2"/>
        <charset val="162"/>
        <scheme val="minor"/>
      </rPr>
      <t> </t>
    </r>
    <r>
      <rPr>
        <b/>
        <sz val="11"/>
        <rFont val="Calibri"/>
        <family val="2"/>
        <charset val="162"/>
        <scheme val="minor"/>
      </rPr>
      <t>(Değişmeden önceki şekli) </t>
    </r>
    <r>
      <rPr>
        <sz val="11"/>
        <rFont val="Calibri"/>
        <family val="2"/>
        <charset val="162"/>
        <scheme val="minor"/>
      </rPr>
      <t>69 uncu maddede yazılı olanlara ve noterlere</t>
    </r>
  </si>
  <si>
    <r>
      <t>(2)</t>
    </r>
    <r>
      <rPr>
        <sz val="11"/>
        <rFont val="Calibri"/>
        <family val="2"/>
        <charset val="162"/>
        <scheme val="minor"/>
      </rPr>
      <t> Önceki hadler için;99/13230, 93/5148, 2003/6577 sayılı B.K.K.’lara bakınız</t>
    </r>
  </si>
  <si>
    <r>
      <t>(3)</t>
    </r>
    <r>
      <rPr>
        <sz val="11"/>
        <rFont val="Calibri"/>
        <family val="2"/>
        <charset val="162"/>
        <scheme val="minor"/>
      </rPr>
      <t> Önceki hadler için; 99/13646, 99/13623, 93/5148, 2003/6577, 2006/11449 sayılı B.K.K.’lara bakınız.</t>
    </r>
  </si>
  <si>
    <r>
      <t>(4) </t>
    </r>
    <r>
      <rPr>
        <sz val="11"/>
        <rFont val="Calibri"/>
        <family val="2"/>
        <charset val="162"/>
        <scheme val="minor"/>
      </rPr>
      <t>Önceki hadler için; 93/5148, 2003/6577, 2006/11449 sayılı B.K.K.’lara bakınız</t>
    </r>
  </si>
  <si>
    <r>
      <t>(5) </t>
    </r>
    <r>
      <rPr>
        <sz val="11"/>
        <rFont val="Calibri"/>
        <family val="2"/>
        <charset val="162"/>
        <scheme val="minor"/>
      </rPr>
      <t>Önceki hadler için; 99/13646, 99/12623, 96/8955, 95/6529, 93/5148, 2003/6577, 2006/11449 sayılı B.K.K.’lara bakınız.</t>
    </r>
  </si>
  <si>
    <r>
      <t>(6) (Değişmeden önceki şekli)</t>
    </r>
    <r>
      <rPr>
        <sz val="11"/>
        <rFont val="Calibri"/>
        <family val="2"/>
        <charset val="162"/>
        <scheme val="minor"/>
      </rPr>
      <t>Vakıflar</t>
    </r>
  </si>
  <si>
    <r>
      <t>(7) </t>
    </r>
    <r>
      <rPr>
        <sz val="11"/>
        <rFont val="Calibri"/>
        <family val="2"/>
        <charset val="162"/>
        <scheme val="minor"/>
      </rPr>
      <t>Önceki hadler için; 95/6424, 93/5148, 2003/6577, 2006/11449 sayılı B.K.K.’lara bakınız.</t>
    </r>
  </si>
  <si>
    <r>
      <t>(8) </t>
    </r>
    <r>
      <rPr>
        <sz val="11"/>
        <rFont val="Calibri"/>
        <family val="2"/>
        <charset val="162"/>
        <scheme val="minor"/>
      </rPr>
      <t>Önceki hadler için; 96/8955, 95/6429, 93/5148, 2003/6577, 2006/11449 sayılı B.K.K.’lara bakınız. (Kurumlar için bakınız; 5520 sayılı Kurumlar Vergisi Kanununun geçici 1 inci maddesinin birinci fıkrası ile aynı Kanunun 15 ve 30 uncu maddeleri uyarınca yayımlanan 2009/14593 ve 2009/14594 sayılı B.K.K.’ları.)</t>
    </r>
  </si>
  <si>
    <r>
      <t>(9) </t>
    </r>
    <r>
      <rPr>
        <sz val="11"/>
        <rFont val="Calibri"/>
        <family val="2"/>
        <charset val="162"/>
        <scheme val="minor"/>
      </rPr>
      <t>Önceki hadler için; 93/5148, 2003/6577 sayılı B.K.K.’lara bakınız (Kurumlar için bakınız; 5520 sayılı Kurumlar Vergisi Kanununun geçici 1 inci maddesinin birinci fıkrası ile aynı Kanunun 15 ve 30 uncu maddeleri uyarınca yayımlanan 2009/14593 ve 2009/14594 sayılı B.K.K.’ları.)</t>
    </r>
  </si>
  <si>
    <r>
      <t>(10) </t>
    </r>
    <r>
      <rPr>
        <sz val="11"/>
        <rFont val="Calibri"/>
        <family val="2"/>
        <charset val="162"/>
        <scheme val="minor"/>
      </rPr>
      <t>Önceki hadler için; 2003/5590, 2003/6577, 2006/10731 sayılı B.K.K.’lara bakınız</t>
    </r>
  </si>
  <si>
    <r>
      <t>(11</t>
    </r>
    <r>
      <rPr>
        <sz val="11"/>
        <rFont val="Calibri"/>
        <family val="2"/>
        <charset val="162"/>
        <scheme val="minor"/>
      </rPr>
      <t>) Önceki hadler için; 2003/5590, 2003/6577, 2006/10731 sayılı B.K.K.’lara bakınız (Kurumlar için bakınız; 5520 sayılı Kurumlar Vergisi Kanununun geçici 1 inci maddesinin birinci fıkrası ile aynı Kanunun 15 ve 30 uncu maddeleri uyarınca yayımlanan 2009/14593 ve 2009/14594 sayılı B.K.K.’ları.)</t>
    </r>
  </si>
  <si>
    <r>
      <t>b)</t>
    </r>
    <r>
      <rPr>
        <sz val="11"/>
        <rFont val="Calibri"/>
        <family val="2"/>
        <charset val="162"/>
        <scheme val="minor"/>
      </rPr>
      <t> </t>
    </r>
    <r>
      <rPr>
        <b/>
        <sz val="11"/>
        <rFont val="Calibri"/>
        <family val="2"/>
        <charset val="162"/>
        <scheme val="minor"/>
      </rPr>
      <t>(4369 sayılı Kanunun 48 inci maddesiyle, 1999 hesap dönemi kurum kazançlarından başlamak üzere değişen bent. Yürürlük; 01.01.1999)</t>
    </r>
    <r>
      <rPr>
        <sz val="11"/>
        <rFont val="Calibri"/>
        <family val="2"/>
        <charset val="162"/>
        <scheme val="minor"/>
      </rPr>
      <t> ,</t>
    </r>
  </si>
  <si>
    <r>
      <t>1) Halka açık anonim şirketlerde, </t>
    </r>
    <r>
      <rPr>
        <b/>
        <sz val="11"/>
        <rFont val="Calibri"/>
        <family val="2"/>
        <charset val="162"/>
        <scheme val="minor"/>
      </rPr>
      <t>(99/13230 sayılı B.K.K. ile %5. Geçerlilik; 1.9.1999, Yürürlük; 25.8.1999)(Önceki hadler için, 93/5148 sayılı B.K.K. ile %10.)</t>
    </r>
  </si>
  <si>
    <r>
      <t>2) Diğerlerinde, </t>
    </r>
    <r>
      <rPr>
        <b/>
        <sz val="11"/>
        <rFont val="Calibri"/>
        <family val="2"/>
        <charset val="162"/>
        <scheme val="minor"/>
      </rPr>
      <t>(99/13230 sayılı B.K.K. ile %15. Geçerlilik; 1.9.1999, Yürürlük; 25.8.1999) (Önceki hadler için 99/13230 sayılı B.K.K. ile %15, 95/7593, 93/5148 sayılı B.K.K.’lar ile %20.)</t>
    </r>
  </si>
  <si>
    <r>
      <t>ii) </t>
    </r>
    <r>
      <rPr>
        <b/>
        <sz val="11"/>
        <rFont val="Calibri"/>
        <family val="2"/>
        <charset val="162"/>
        <scheme val="minor"/>
      </rPr>
      <t>(4605 sayılı Kanunun 4 üncü maddesiyle değişen bent. Yürürlük; 30.11.2000) </t>
    </r>
    <r>
      <rPr>
        <sz val="11"/>
        <rFont val="Calibri"/>
        <family val="2"/>
        <charset val="162"/>
        <scheme val="minor"/>
      </rPr>
      <t>Kurumlar Vergisi Kanununun 8 inci maddesinin (1) numaralı bendinde yer alan iştirak kazançları istisnasından yararlanan kazançlar hariç, yatırım indirimi istisnasından yararlanan kazançlar dahil olmak üzere; dağıtılsın dağıtılmasın, kurumlar vergisine tabi kurumların, kurumlar vergisinden müstesna kazanç ve iratlarından (İstisna uygulamasının zarar doğurması halinde bu zarara isabet eden tevkifat, istisnadan kaynaklanan zararın indirildiği dönemde yapılır. Tevkifat uygulamasında mahsup edilen zarar tutarının öncelikle istisna uygulamasından kaynaklandığı kabul edilir.), [</t>
    </r>
    <r>
      <rPr>
        <b/>
        <sz val="11"/>
        <rFont val="Calibri"/>
        <family val="2"/>
        <charset val="162"/>
        <scheme val="minor"/>
      </rPr>
      <t>(Değişmeden önceki şekli) </t>
    </r>
    <r>
      <rPr>
        <sz val="11"/>
        <rFont val="Calibri"/>
        <family val="2"/>
        <charset val="162"/>
        <scheme val="minor"/>
      </rPr>
      <t>Dağıtılsın dağıtılmasın kurumlar vergisine tabi kurumların, Kurumlar Vergisi Kanununun 8 inci maddesinin 1 numaralı bendi dışında kalan kurumlar vergisinden müstesna kazanç ve iratlarından,</t>
    </r>
    <r>
      <rPr>
        <b/>
        <sz val="11"/>
        <rFont val="Calibri"/>
        <family val="2"/>
        <charset val="162"/>
        <scheme val="minor"/>
      </rPr>
      <t>]</t>
    </r>
    <r>
      <rPr>
        <sz val="11"/>
        <rFont val="Calibri"/>
        <family val="2"/>
        <charset val="162"/>
        <scheme val="minor"/>
      </rPr>
      <t> </t>
    </r>
    <r>
      <rPr>
        <b/>
        <sz val="11"/>
        <rFont val="Calibri"/>
        <family val="2"/>
        <charset val="162"/>
        <scheme val="minor"/>
      </rPr>
      <t>(2000/1689 sayılı B.K.K. ile %18. Yürürlük; 8.12.2000) (Önceki hadler için 99/13230 sayılı B.K.K. ile %15, 95/7593, 93/5148 sayılı B.K.K.’lar ile %20.)</t>
    </r>
  </si>
  <si>
    <r>
      <t>iii) Dağıtılsın dağıtılmasın Gelir Vergisi Kanununun 75 inci maddesinin ikinci fıkrasının 4 numaralı bendinde yazılı menkul sermaye iratlarından indirim ve istisnalar düşüldükten sonra kalan kısmından, </t>
    </r>
    <r>
      <rPr>
        <b/>
        <sz val="11"/>
        <rFont val="Calibri"/>
        <family val="2"/>
        <charset val="162"/>
        <scheme val="minor"/>
      </rPr>
      <t>(99/13230 sayılı B.K.K. ile %15. Geçerlilik; 1.9.1999, Yürürlük; 25.8.1999)(Önceki hadler için, 93/5148 sayılı B.K.K. ile %20.)</t>
    </r>
  </si>
  <si>
    <r>
      <t>c)</t>
    </r>
    <r>
      <rPr>
        <sz val="11"/>
        <rFont val="Calibri"/>
        <family val="2"/>
        <charset val="162"/>
        <scheme val="minor"/>
      </rPr>
      <t> </t>
    </r>
    <r>
      <rPr>
        <b/>
        <sz val="11"/>
        <rFont val="Calibri"/>
        <family val="2"/>
        <charset val="162"/>
        <scheme val="minor"/>
      </rPr>
      <t>(4369 sayılı Kanunun 48 inci maddesiyle eklenen alt bent. Yürürlük; 1.1.1999) </t>
    </r>
    <r>
      <rPr>
        <sz val="11"/>
        <rFont val="Calibri"/>
        <family val="2"/>
        <charset val="162"/>
        <scheme val="minor"/>
      </rPr>
      <t>Vakıflar ve derneklerin (kanunla kurulan dernek ve vakıflar ile sendikalar, meslek odaları ve bunların üst kuruluşları, borsalar ve siyasi partiler hariç), iktisadi işletmelerinden elde edilenler dışında kalan ve tevkifata tabi tutulmamış olan her türlü gelirlerinden (dernek ve vakıflara kuruluşları sırasında tahsis edilen sermaye, üyelerine emeklilik aylık ve ikramiyesi vermek üzere çalışan vakıfların aidat gelirleri hariç, sıfır oranlı tevkifata tabi tutulmuş gelirleri ile bağış ve yardımlar dahil);</t>
    </r>
  </si>
  <si>
    <r>
      <t>i </t>
    </r>
    <r>
      <rPr>
        <sz val="11"/>
        <rFont val="Calibri"/>
        <family val="2"/>
        <charset val="162"/>
        <scheme val="minor"/>
      </rPr>
      <t>– Bakanlar Kurulu’nca vergi muafiyeti tanınan vakıflar ve kamu menfaatlerine yararlı sayılan dernekler için (Bu bent gereğince yapılan tevkifat binde birden fazla olamaz) </t>
    </r>
    <r>
      <rPr>
        <b/>
        <sz val="11"/>
        <rFont val="Calibri"/>
        <family val="2"/>
        <charset val="162"/>
        <scheme val="minor"/>
      </rPr>
      <t>(2003/6577 sayılı B.K.K. ile %0. Yürürlük; 1.1.2004)</t>
    </r>
  </si>
  <si>
    <r>
      <t>ii</t>
    </r>
    <r>
      <rPr>
        <sz val="11"/>
        <rFont val="Calibri"/>
        <family val="2"/>
        <charset val="162"/>
        <scheme val="minor"/>
      </rPr>
      <t> – Diğer vakıf ve dernekler için (Bu bent gereğince yapılan tevkifat yüzde birden fazla olamaz),</t>
    </r>
  </si>
  <si>
    <r>
      <t>(14) (Değiştirilmeden önceki şekli) (4369 sayılı Kanunun 48 inci maddesiyle değiştirilen parentez içi hüküm. Yürürlük; 29.7.1998) </t>
    </r>
    <r>
      <rPr>
        <sz val="11"/>
        <rFont val="Calibri"/>
        <family val="2"/>
        <charset val="162"/>
        <scheme val="minor"/>
      </rPr>
      <t>(Kanunla kurulan dernek ve vakıflar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t>
    </r>
  </si>
  <si>
    <r>
      <t>(15)</t>
    </r>
    <r>
      <rPr>
        <sz val="11"/>
        <rFont val="Calibri"/>
        <family val="2"/>
        <charset val="162"/>
        <scheme val="minor"/>
      </rPr>
      <t> Önceki hadler için; 98/11794, 97/14121, 96/8955, 96/8635, 94/5255, 2003/6577 sayılı B.K.K.’lara bakınız.</t>
    </r>
  </si>
  <si>
    <r>
      <t>(16) (Değiştirilmeden önceki şekli) c) </t>
    </r>
    <r>
      <rPr>
        <sz val="11"/>
        <rFont val="Calibri"/>
        <family val="2"/>
        <charset val="162"/>
        <scheme val="minor"/>
      </rPr>
      <t>Toplu Konut İdaresi ile Kamu Ortaklığı İdaresince çıkarılan menkul kıymetlere sağlanan gelirlerden</t>
    </r>
  </si>
  <si>
    <r>
      <t>(17)</t>
    </r>
    <r>
      <rPr>
        <sz val="11"/>
        <rFont val="Calibri"/>
        <family val="2"/>
        <charset val="162"/>
        <scheme val="minor"/>
      </rPr>
      <t> Önceki hadler için; 96/8955, 96/8635, 94/5255, 2003/6577 sayılı B.K.K.’lara bakınız.</t>
    </r>
  </si>
  <si>
    <r>
      <t>(18) </t>
    </r>
    <r>
      <rPr>
        <sz val="11"/>
        <rFont val="Calibri"/>
        <family val="2"/>
        <charset val="162"/>
        <scheme val="minor"/>
      </rPr>
      <t>Önceki hadler için; 2009/14592 sayılı B.K.K.’da değişiklik yapan 2010/1182 ve 2011/1854 sayılı B.K.K.’lara bakınız.</t>
    </r>
  </si>
  <si>
    <r>
      <t>(19) </t>
    </r>
    <r>
      <rPr>
        <sz val="11"/>
        <rFont val="Calibri"/>
        <family val="2"/>
        <charset val="162"/>
        <scheme val="minor"/>
      </rPr>
      <t>(Bakınız; Gelir Vergisi Kanununun geçici 67 nci maddesi uyarınca yayımlanan 2006/10731, 2008/14272, 2009/14580, 2010/926 sayılı B.K.K.’ları; Kurumlar için, 5520 sayılı Kurumlar Vergisi Kanununun geçici 1 inci maddesinin birinci fıkrası ile aynı Kanunun 15 ve 30 uncu maddeleri uyarınca yayımlanan 2009/14593 ve 2009/14594 sayılı B.K.K.’ları.)</t>
    </r>
  </si>
  <si>
    <r>
      <t>(20) </t>
    </r>
    <r>
      <rPr>
        <sz val="11"/>
        <rFont val="Calibri"/>
        <family val="2"/>
        <charset val="162"/>
        <scheme val="minor"/>
      </rPr>
      <t>Önceki hadler için; 2001/2847, 2000/1713, 99/13646, 99/13230, 96/8955, 2000/1713, 2001/2847, 2003/6577 sayılı B.K.K.’lara bakınız.</t>
    </r>
  </si>
  <si>
    <r>
      <t>(21) </t>
    </r>
    <r>
      <rPr>
        <sz val="11"/>
        <rFont val="Calibri"/>
        <family val="2"/>
        <charset val="162"/>
        <scheme val="minor"/>
      </rPr>
      <t>Önceki hadler için; 96/8955, 98/11465, 98/11593, 2002/4369, 2003/6577 sayılı B.K.K.’lara bakınız.</t>
    </r>
  </si>
  <si>
    <r>
      <t>(22) </t>
    </r>
    <r>
      <rPr>
        <sz val="11"/>
        <rFont val="Calibri"/>
        <family val="2"/>
        <charset val="162"/>
        <scheme val="minor"/>
      </rPr>
      <t>(Bakınız; Gelir Vergisi Kanununun geçici 67/5 maddesi; kurumlar için, 5520 sayılı Kurumlar Vergisi Kanununun geçici 1 inci maddesinin birinci fıkrası ile aynı Kanunun 15 ve 30 uncu maddeleri uyarınca yayımlanan 2009/14593 ve 2009/14594 sayılı B.K.K.’ları.)</t>
    </r>
  </si>
  <si>
    <r>
      <t>(23) </t>
    </r>
    <r>
      <rPr>
        <sz val="11"/>
        <rFont val="Calibri"/>
        <family val="2"/>
        <charset val="162"/>
        <scheme val="minor"/>
      </rPr>
      <t>Önceki hadler için; 96/8955, 99/13230, 99/13646, 2000/1713, 2001/2847, 2003/6577 sayılı B.K.K.’lara bakınız.</t>
    </r>
  </si>
  <si>
    <r>
      <t>(24) </t>
    </r>
    <r>
      <rPr>
        <sz val="11"/>
        <rFont val="Calibri"/>
        <family val="2"/>
        <charset val="162"/>
        <scheme val="minor"/>
      </rPr>
      <t>Önceki hadler için; 99/13230, 99/12623, 98/11601, 2003/6577 sayılı B.K.K.’lara bakınız</t>
    </r>
  </si>
  <si>
    <r>
      <t>(25) (4369 sayılı Kanunla değişmeden önceki şekli) </t>
    </r>
    <r>
      <rPr>
        <sz val="11"/>
        <rFont val="Calibri"/>
        <family val="2"/>
        <charset val="162"/>
        <scheme val="minor"/>
      </rPr>
      <t>10.</t>
    </r>
    <r>
      <rPr>
        <b/>
        <sz val="11"/>
        <rFont val="Calibri"/>
        <family val="2"/>
        <charset val="162"/>
        <scheme val="minor"/>
      </rPr>
      <t> (4108 sayılı Kanunun 23 üncü maddesiyle değişen bent. Yürürlük; 1.8.1995) </t>
    </r>
    <r>
      <rPr>
        <sz val="11"/>
        <rFont val="Calibri"/>
        <family val="2"/>
        <charset val="162"/>
        <scheme val="minor"/>
      </rPr>
      <t>Başbayiler hariç olmak üzere Millî Piyango İdaresince çıkartılan biletleri satanlar ile diğer kişilerce çıkartılan bu nitelikteki biletleri satanlara yapılan komisyon, prim ve benzeri ödemelerden </t>
    </r>
    <r>
      <rPr>
        <b/>
        <sz val="11"/>
        <rFont val="Calibri"/>
        <family val="2"/>
        <charset val="162"/>
        <scheme val="minor"/>
      </rPr>
      <t>(95/7137 sayılı B.K.K. ile % 20) </t>
    </r>
    <r>
      <rPr>
        <sz val="11"/>
        <rFont val="Calibri"/>
        <family val="2"/>
        <charset val="162"/>
        <scheme val="minor"/>
      </rPr>
      <t>Bu bent kapsamına giren, ödemeler hakkında 13 numaralı bent hükümleri uygulanmaz.</t>
    </r>
  </si>
  <si>
    <r>
      <t>(4108 sayılı Kanunla değişmeden önceki şekli)</t>
    </r>
    <r>
      <rPr>
        <sz val="11"/>
        <rFont val="Calibri"/>
        <family val="2"/>
        <charset val="162"/>
        <scheme val="minor"/>
      </rPr>
      <t> 10. Bir işyeri açmaksızın münhasıran gezici olarak milli piyango bileti satanlara yapılan komisyon, prim ve benzeri ödemelerden, </t>
    </r>
    <r>
      <rPr>
        <b/>
        <sz val="11"/>
        <rFont val="Calibri"/>
        <family val="2"/>
        <charset val="162"/>
        <scheme val="minor"/>
      </rPr>
      <t>(93/5148 sayılı B.K.K. ile % 25)</t>
    </r>
  </si>
  <si>
    <r>
      <t>(26) </t>
    </r>
    <r>
      <rPr>
        <sz val="11"/>
        <rFont val="Calibri"/>
        <family val="2"/>
        <charset val="162"/>
        <scheme val="minor"/>
      </rPr>
      <t>Önceki hadler için; 99/13230, 98/11601, 2003/6577 sayılı B.K.K.’lara bakınız</t>
    </r>
  </si>
  <si>
    <r>
      <t>(27) (Değişmeden önceki şekli) </t>
    </r>
    <r>
      <rPr>
        <sz val="11"/>
        <rFont val="Calibri"/>
        <family val="2"/>
        <charset val="162"/>
        <scheme val="minor"/>
      </rPr>
      <t>11-Çiftçilerden satın alınan zirai mahsuller için yapılan ödemelerden;</t>
    </r>
  </si>
  <si>
    <r>
      <t>a)</t>
    </r>
    <r>
      <rPr>
        <b/>
        <sz val="11"/>
        <rFont val="Calibri"/>
        <family val="2"/>
        <charset val="162"/>
        <scheme val="minor"/>
      </rPr>
      <t> </t>
    </r>
    <r>
      <rPr>
        <sz val="11"/>
        <rFont val="Calibri"/>
        <family val="2"/>
        <charset val="162"/>
        <scheme val="minor"/>
      </rPr>
      <t>Hayvanlar ve bunların mahsulleri ile kara ve su avcılığı mahsulleri için,</t>
    </r>
  </si>
  <si>
    <r>
      <t>(28) </t>
    </r>
    <r>
      <rPr>
        <sz val="11"/>
        <rFont val="Calibri"/>
        <family val="2"/>
        <charset val="162"/>
        <scheme val="minor"/>
      </rPr>
      <t>Önceki hadler için; 95/7137, 93/5148, 2003/6577, 2005/9266, 2006/11449 sayılı B.K.K.’lara bakınız</t>
    </r>
  </si>
  <si>
    <r>
      <t>(29) </t>
    </r>
    <r>
      <rPr>
        <sz val="11"/>
        <rFont val="Calibri"/>
        <family val="2"/>
        <charset val="162"/>
        <scheme val="minor"/>
      </rPr>
      <t>Önceki hadler için; 2001/2839, 2003/6577 sayılı B.K.K.’lara bakınız</t>
    </r>
  </si>
  <si>
    <r>
      <t>(30) </t>
    </r>
    <r>
      <rPr>
        <sz val="11"/>
        <rFont val="Calibri"/>
        <family val="2"/>
        <charset val="162"/>
        <scheme val="minor"/>
      </rPr>
      <t>Önceki hadler için; 93/5148, 2003/6577 sayılı B.K.K.’lara bakınız</t>
    </r>
  </si>
  <si>
    <r>
      <t>(31) (Değişmeden önceki şekli) </t>
    </r>
    <r>
      <rPr>
        <sz val="11"/>
        <rFont val="Calibri"/>
        <family val="2"/>
        <charset val="162"/>
        <scheme val="minor"/>
      </rPr>
      <t>Götürü usule tabi olan ticaret ve serbest meslek erbabı ile esnaf muaflığından</t>
    </r>
  </si>
  <si>
    <r>
      <t>(32) (Değişmeden önceki şekli) </t>
    </r>
    <r>
      <rPr>
        <sz val="11"/>
        <rFont val="Calibri"/>
        <family val="2"/>
        <charset val="162"/>
        <scheme val="minor"/>
      </rPr>
      <t>13. Götürü usule tabi olan ticaret ve serbest meslek erbabına, esnaf muaflığından yararlananlara ve diğer kişilere mal ve hizmet alımları için gider pusulası karşılığında yapılan ödemelerden,</t>
    </r>
  </si>
  <si>
    <r>
      <t>a) Mal alımları için </t>
    </r>
    <r>
      <rPr>
        <b/>
        <sz val="11"/>
        <rFont val="Calibri"/>
        <family val="2"/>
        <charset val="162"/>
        <scheme val="minor"/>
      </rPr>
      <t>(93/5148 sayılı B.K.K. ile % 5. Yürürlük; 1.1.1994),</t>
    </r>
  </si>
  <si>
    <r>
      <t>b) Hizmet alımları (mal ve hizmet bedelinin ayrılmaması hali de bu kapsamdadır)</t>
    </r>
    <r>
      <rPr>
        <b/>
        <sz val="11"/>
        <rFont val="Calibri"/>
        <family val="2"/>
        <charset val="162"/>
        <scheme val="minor"/>
      </rPr>
      <t> (93/5148 sayılı B.K.K. ile % 10. Yürürlük; 1.1.1994)</t>
    </r>
  </si>
  <si>
    <r>
      <t>(33) </t>
    </r>
    <r>
      <rPr>
        <sz val="11"/>
        <rFont val="Calibri"/>
        <family val="2"/>
        <charset val="162"/>
        <scheme val="minor"/>
      </rPr>
      <t>Önceki hadler için; 94/5255, 97/10421,  99/13230, 99/13646, 2000/1713, 2001/2847, 2003/6577 sayılı B.K.K.’lara bakınız</t>
    </r>
  </si>
  <si>
    <r>
      <t>(34) </t>
    </r>
    <r>
      <rPr>
        <sz val="11"/>
        <rFont val="Calibri"/>
        <family val="2"/>
        <charset val="162"/>
        <scheme val="minor"/>
      </rPr>
      <t>Önceki hadler için; 2002/5000, 2003/6577 sayılı B.K.K.’lara bakınız</t>
    </r>
  </si>
  <si>
    <r>
      <t>(35) (Değişmeden önceki şekli) </t>
    </r>
    <r>
      <rPr>
        <sz val="11"/>
        <rFont val="Calibri"/>
        <family val="2"/>
        <charset val="162"/>
        <scheme val="minor"/>
      </rPr>
      <t>Bu maddenin 6 numaralı bendinin (a) ve (b) alt bentlerine göre üzerinden vergi tevkifatı yapılan kurum kazancından kâr payı alanlara, tevkif suretiyle alınan vergi red ve iade olunmaz.</t>
    </r>
  </si>
  <si>
    <r>
      <t>(36) (Değişmeden önceki şekli)</t>
    </r>
    <r>
      <rPr>
        <sz val="11"/>
        <rFont val="Calibri"/>
        <family val="2"/>
        <charset val="162"/>
        <scheme val="minor"/>
      </rPr>
      <t> 6, 7, 8 ve 9 numaralı bentlerde yer alan kazanç ve iratlardan, mevduat veya menkul kıymetin vadesi ve menkul kıymetlerin türlerine göre,</t>
    </r>
  </si>
  <si>
    <r>
      <t>(37) (Değişmeden önceki şekli)</t>
    </r>
    <r>
      <rPr>
        <sz val="11"/>
        <rFont val="Calibri"/>
        <family val="2"/>
        <charset val="162"/>
        <scheme val="minor"/>
      </rPr>
      <t> 11 numaralı bent gereğince ziraî mahsul bedelleri üzerinden yapılacak vergi tevkifatında, zirai mahsulün ticaret borsalarında tescil ettirilerek satılıp satılmadığını veya destekleme kapsamında alım yapan kurumlar ile diğerlerine göre.</t>
    </r>
  </si>
  <si>
    <r>
      <t>(38) (Değişmeden önceki şekli)</t>
    </r>
    <r>
      <rPr>
        <sz val="11"/>
        <rFont val="Calibri"/>
        <family val="2"/>
        <charset val="162"/>
        <scheme val="minor"/>
      </rPr>
      <t> 13 numaralı bentte yer alan ödemelerde ödeme yapılan kişilerin mükellef olup olmadıklarına veya ödemenin konusunun emtia veya hizmet alımı emtia ve hizmet alımının birlikte olmasına göre.</t>
    </r>
  </si>
  <si>
    <r>
      <t>(39)(6322 sayılı kanunla değişmeden önceki şekli)</t>
    </r>
    <r>
      <rPr>
        <sz val="11"/>
        <rFont val="Calibri"/>
        <family val="2"/>
        <charset val="162"/>
        <scheme val="minor"/>
      </rPr>
      <t>Kamu Ortaklığı İdaresi</t>
    </r>
  </si>
  <si>
    <r>
      <t>(40)(6322 sayılı kanunla değişmeden önceki şekli)a)</t>
    </r>
    <r>
      <rPr>
        <sz val="11"/>
        <rFont val="Calibri"/>
        <family val="2"/>
        <charset val="162"/>
        <scheme val="minor"/>
      </rPr>
      <t> Baş bayiler hariç olmak üzere Milli Piyango İdaresince çıkarılan biletleri satanlar ile diğer kişilerce çıkartılan bu nitelikteki biletleri satanlara yapılan komisyon, prim ve benzeri ödemelerden,</t>
    </r>
    <r>
      <rPr>
        <b/>
        <sz val="11"/>
        <rFont val="Calibri"/>
        <family val="2"/>
        <charset val="162"/>
        <scheme val="minor"/>
      </rPr>
      <t>(2009/14592 sayılı B.K.K. ile %20. Yürürlük; 3.2.2009)(24)</t>
    </r>
  </si>
  <si>
    <r>
      <t>(41)(6322 sayılı kanunla değişmeden önceki şekli)</t>
    </r>
    <r>
      <rPr>
        <sz val="11"/>
        <rFont val="Calibri"/>
        <family val="2"/>
        <charset val="162"/>
        <scheme val="minor"/>
      </rPr>
      <t>6, 7, 8 ve 9 numaralı</t>
    </r>
  </si>
  <si>
    <r>
      <t>(42)(2012/3322 sayılı BKK ile değişmeden önceki şekli) </t>
    </r>
    <r>
      <rPr>
        <sz val="11"/>
        <rFont val="Calibri"/>
        <family val="2"/>
        <charset val="162"/>
        <scheme val="minor"/>
      </rPr>
      <t>9 uncu maddenin birinci fıkrasının (6) numaralı bendinde yer alan emtia bedelleri veya bu emtianın imalinde ödenen hizmet bedelleri üzerinden % 2</t>
    </r>
    <r>
      <rPr>
        <b/>
        <sz val="11"/>
        <rFont val="Calibri"/>
        <family val="2"/>
        <charset val="162"/>
        <scheme val="minor"/>
      </rPr>
      <t>,</t>
    </r>
  </si>
  <si>
    <r>
      <t>(43)(6327 sayılı kanunla kaldırılmadan önceki şekli)</t>
    </r>
    <r>
      <rPr>
        <sz val="11"/>
        <rFont val="Calibri"/>
        <family val="2"/>
        <charset val="162"/>
        <scheme val="minor"/>
      </rPr>
      <t>75 inci maddenin ikinci fıkrasının (15) numaralı bendinin (c) alt bendinde yer alan menkul sermaye iratlarından,</t>
    </r>
    <r>
      <rPr>
        <b/>
        <sz val="11"/>
        <rFont val="Calibri"/>
        <family val="2"/>
        <charset val="162"/>
        <scheme val="minor"/>
      </rPr>
      <t> (2009/14592 sayılı B.K.K. ile %5. Yürürlük; 3.2.2009)(34)</t>
    </r>
  </si>
  <si>
    <t>Geçerlilik Tarihi</t>
  </si>
  <si>
    <t>Alacağın Tahsili Masrafları İçin Talep Edilebilecek Asgari Giderim Tutarı (TL)</t>
  </si>
  <si>
    <t>Mal Ve Hizmet Tedarikinde Geç Ödemelerde Uygulanacak Temerrüt Faiz Oranı (%)</t>
  </si>
  <si>
    <t>Amortisman Oranları</t>
  </si>
  <si>
    <t>9/10</t>
  </si>
  <si>
    <t>5/10</t>
  </si>
  <si>
    <t>7/10</t>
  </si>
  <si>
    <t>4857 SAYILI İŞ KANUNUNA GÖRE UYGULANACAK İDARİ PARA CEZALARI (TL)</t>
  </si>
  <si>
    <t>Sıra No.</t>
  </si>
  <si>
    <t>Fiil</t>
  </si>
  <si>
    <t>İşyerini muvazaalı olarak bildirmek</t>
  </si>
  <si>
    <t>İşyerini muvazaalı olarak bildiren asıl işveren ile alt işveren vekillerine ayrı ayrı.</t>
  </si>
  <si>
    <t>99/1-a</t>
  </si>
  <si>
    <t>İşçilere eşit davranma ilkesine aykırı davranmak</t>
  </si>
  <si>
    <t>Bu durumdaki her işçi için</t>
  </si>
  <si>
    <t>99/1-b</t>
  </si>
  <si>
    <t>Madde de öngörülen ilke ve yükümlülüklere aykırı olarak geçici işçi çalıştırmak</t>
  </si>
  <si>
    <t>7/2 (f) bendi</t>
  </si>
  <si>
    <t>99/2</t>
  </si>
  <si>
    <t>7. maddenin 2 fıkrasının f bendine aykırı davranmak</t>
  </si>
  <si>
    <t>99/1-c</t>
  </si>
  <si>
    <t>İş sözleşmesinin içeriğini belirtir yazılı belgeyi vermemek</t>
  </si>
  <si>
    <t>Çağrı üzerine ve uzaktan çalışma hükümlerine aykırı davranmak</t>
  </si>
  <si>
    <t>99/1-d</t>
  </si>
  <si>
    <t>İşten ayrılan işçiye Çalışma Belgesi vermemek, belgeye gerçeğe aykırı bilgi yazmak</t>
  </si>
  <si>
    <t>Madde hükmüne aykırı olarak işçi çıkartmak (toplu işçi çıkarma)</t>
  </si>
  <si>
    <t>Engelli ve Eski Hükümlü Çalıştırmamak</t>
  </si>
  <si>
    <t>Çalıştırılmayan her engelli ve eski hükümlü ve çalıştırılmayan her ay için</t>
  </si>
  <si>
    <t>Ücret ile bu kanundan doğan veya TİS'den yada iş sözleşmesinden doğan ücreti kasten ödememek veya eksik ödemek</t>
  </si>
  <si>
    <t>Bu durumda olan her işçi ve her ay için</t>
  </si>
  <si>
    <t>Ücret, pirim, ikramiye ve bu nitelikteki her çeşit istihkakını zorunlu tutulduğu halde özel olarak açılan banka hesabına ödememek</t>
  </si>
  <si>
    <t>Ücret hesap pusulası düzenlememek</t>
  </si>
  <si>
    <t>Yasaya aykırı ücret kesme cezası vermek veya kesintinin sebep ve hesabını bildirmemek</t>
  </si>
  <si>
    <t>Asgari ücreti ödememek veya eksik ödemek</t>
  </si>
  <si>
    <t>Bu durumdaki her işçi ve her ay için</t>
  </si>
  <si>
    <t>Fazla çalışmalara ilişkin ücreti ödememek, işçiye hak ettiği serbest zamanı altı ay zarfında kullandırmamak, fazla saatlerde yapılacak çalışmalar için işçinin onayını almamak.</t>
  </si>
  <si>
    <t>Yüzde ile ilgili belgeyi  temsilciye vermemek</t>
  </si>
  <si>
    <t>Yıllık ücretli izni yasaya aykırı şekilde bölmek,</t>
  </si>
  <si>
    <t>İzin ücretini yasaya aykırı şekilde ödemek veya eksik ödemek</t>
  </si>
  <si>
    <t>Sözleşmesi fesh edilen işçiye yıllık izin ücreti ödememek</t>
  </si>
  <si>
    <t>Yıllık izin yönetmeliğinin esas usullerine aykırı olarak izni kullandırmamak veya eksik kullandırmak</t>
  </si>
  <si>
    <t>Çalışma sürelerine ve buna dair yönetmelik hükümlerine uymamak</t>
  </si>
  <si>
    <t>Telafi çalışması usullerine uymamak</t>
  </si>
  <si>
    <t>Bu durumdaki her işçi İçin</t>
  </si>
  <si>
    <t>Ara dinlenmesini uygulamamak</t>
  </si>
  <si>
    <t>İşçileri geceleri 7.5 saatten fazla çalıştırmak, gece ve gündüz postalarını değiştirmemek</t>
  </si>
  <si>
    <t>Çocukları çalıştırma yaşına ve çalıştırma yasağına aykırı davranmak</t>
  </si>
  <si>
    <t>Yer ve sualtında çalıştırma yasağına uymamak</t>
  </si>
  <si>
    <t>Çocuk ve genç işleri gece çalıştırmak veya ilgili yönetmelik hükümlerine aykırı hareket etmek</t>
  </si>
  <si>
    <t>Doğum öncesi - sonrası sürelerde kadın işçiyi çalıştırmak veya ücretsiz izin vermemek</t>
  </si>
  <si>
    <t>İşçi Özlük dosyasını düzenlememek</t>
  </si>
  <si>
    <t>Çalışma sürelerine ilişkin yönetmeliklere muhalefet etmek</t>
  </si>
  <si>
    <t>92/2</t>
  </si>
  <si>
    <t>Çağrıldıkları zaman gelmemek, ifade ve bilgi vermemek, gerekli olan belge ve delilleri getirip göstermemek, İş Müfettişlerinin 92/1.fıkrada yazılı görevlerini yapmak için kendilerine her çeşit kolaylığı  göstermemek ve bu yoldaki emir ve isteklerini geciktirmeksizin yerine getirmemek.</t>
  </si>
  <si>
    <t>İfade ve bilgilerine başvurulan işçilere işverenlerce telkinlerde bulunma, gerçeği saklamaya yahut değiştirmeye zorlama veyahut ilgili makamlara ifade vermeleri üzerine onlara karşı kötü davranışlarda bulunmak</t>
  </si>
  <si>
    <t>Not:5083 sayılı T.C. Devletinin Para Birimi Hakkında Kanunun 2. maddesine 21/04/2005 tarihli 5335 sayılı Kanunun 22. maddesi ile eklenen fıkra uyarınca 1 YTL'nin altında kalan tutarlar dikkate alınmamıştır.</t>
  </si>
  <si>
    <t xml:space="preserve">(*) 20.05.2016 tarih ve 29717 sayılı Resmi Gazete'de yayımlanarak yürürlüğe giren 6715 sayılı Kanunun 4.maddesi ile 4857 sayılı İş Kanununun 5, 7, 8, 14 ve 28. maddelerinde yer alan idari para cezaları değiştirilmiştir   </t>
  </si>
  <si>
    <t xml:space="preserve">2018 YILINDA UYGULANACAK CEZA MİKTARI (TL)  </t>
  </si>
  <si>
    <t xml:space="preserve">2019 YILINDA UYGULANACAK CEZA MİKTARI (TL)  </t>
  </si>
  <si>
    <t>VERGİ UYUŞMAZLIKLARINDA DAVA AÇMA SÜRELERİ</t>
  </si>
  <si>
    <t xml:space="preserve">Vergi Mahkemesi’ne dava açma süresi </t>
  </si>
  <si>
    <t>30 gün</t>
  </si>
  <si>
    <t>Danıştay’a temyiz yoluyla başvurma süresi</t>
  </si>
  <si>
    <t>İlk derece mahkeme olarak Danıştay’a dava açma süresi</t>
  </si>
  <si>
    <t>60 gün</t>
  </si>
  <si>
    <t>15 gün</t>
  </si>
  <si>
    <t>6.09.2018 tarihinden itibaren</t>
  </si>
  <si>
    <t>Seri : C Sıra No : 3 Tahsilat Genel Tebliği</t>
  </si>
  <si>
    <t>İhtiyati haciz, ihtiyati tahakkuk ve ödeme emrine karşı dava açma süresi</t>
  </si>
  <si>
    <t>3/10</t>
  </si>
  <si>
    <t>193 Sayılı Kanunun 82. maddesinin ikinci fıkrasında yer alan arızi kazançlara ilişkin istisna tutarı</t>
  </si>
  <si>
    <t>193 Sayılı Kanunun 48.maddesinin birinci fıkrasında yer alan hadler;</t>
  </si>
  <si>
    <t>Kurumlar Vergisi Mükelleflerinde (2019 I. Dönemden itibaren)</t>
  </si>
  <si>
    <t>ÖKC-Yazar Kasa Fişi Kesme Sınırı (TL)</t>
  </si>
  <si>
    <t>Türk Ticaret Kanununun 1530. Maddesinin 7. Fıkrası Uyarınca Mal Ve Hizmet Tedarikinde Geç Ödemelerde Uygulanacak Temerrüt Faiz Oranı Ve Alacağın Tahsili Masrafları İçin Talep Edilebilecek Asgari Giderim Tutarı</t>
  </si>
  <si>
    <t>Tasdike tabi</t>
  </si>
  <si>
    <t>Levha Tasdiki</t>
  </si>
  <si>
    <t>Tasdike Tabi</t>
  </si>
  <si>
    <t>Cumhurbaşkanlığı Karar Sayısı:62</t>
  </si>
  <si>
    <t>Otobüs, kamyon, çekici ve tanker için</t>
  </si>
  <si>
    <t>Otomobil, minibüs, kamyonet, özel amaçlı taşıt, arazi taşıtı, römork ve yarı römork için</t>
  </si>
  <si>
    <t>Traktör (römorklu ve römorksuz), motosiklet, motorlu bisiklet için</t>
  </si>
  <si>
    <t>KDV’li Ücret 
Miktarı (TL)</t>
  </si>
  <si>
    <t>Beyannamelerini İmzalatmak Zorunda Olmayanlar</t>
  </si>
  <si>
    <t>Noterler</t>
  </si>
  <si>
    <t>Özel Kanunlarına Göre Kurulan Kooperatifler ile Bunların Oluşturdukları Birlikler</t>
  </si>
  <si>
    <t>Serbest Meslek Faaliyetinde Bulunanlardan Hasılat Tutarı</t>
  </si>
  <si>
    <t>II.Sınıf Tacirlerden Alım-Satım veya İmalat Faaliyetinde Bulunanlardan Satışları Tutarı</t>
  </si>
  <si>
    <t>II.Sınıf Tacirlerden Alım-Satım veya İmalat Dışındaki İşlerle Uğraşanlardan Hasılat Tutarı</t>
  </si>
  <si>
    <t>Zirai Kazancı İşletme Hesabı Esasına Göre Belirlenen Çiftçilerden Hasılat Tutar</t>
  </si>
  <si>
    <t>1.Mukavelenameler, taahhütnameler ve temliknameler</t>
  </si>
  <si>
    <t>2. Kira mukavelenameleri (Mukavele süresine göre kira bedeli üzerinden)</t>
  </si>
  <si>
    <t>Binde  9,48</t>
  </si>
  <si>
    <t>Binde  1,89</t>
  </si>
  <si>
    <t>Yıllık gelir vergisi beyannameleri</t>
  </si>
  <si>
    <t>Kurumlar vergisi beyannameleri</t>
  </si>
  <si>
    <t>Katma değer vergisi beyannameleri</t>
  </si>
  <si>
    <t>Muhtasar beyannameler</t>
  </si>
  <si>
    <t>Diğer vergi beyannameleri (damga vergisi beyannameleri hariç)</t>
  </si>
  <si>
    <t>Anonim ve Sermayesi Paylara Bölünmüş Komandit Şirketler</t>
  </si>
  <si>
    <t>Yevmiye defteri</t>
  </si>
  <si>
    <t>Envanter defteri</t>
  </si>
  <si>
    <t>Defteri kebir</t>
  </si>
  <si>
    <t>Pay defteri</t>
  </si>
  <si>
    <t>Yönetim Kurulu Karar defteri</t>
  </si>
  <si>
    <t>Genel Kurul Toplantı ve Müzakere defteri</t>
  </si>
  <si>
    <t xml:space="preserve">Limited Şirketler </t>
  </si>
  <si>
    <t>Şahıs Şirketleri (Kollektif ve Komandit)</t>
  </si>
  <si>
    <t>Diğer taraftan;</t>
  </si>
  <si>
    <r>
      <t xml:space="preserve">Makbuz karşılığı ve istihkaktan kesinti suretiyle damga vergisi ödeyen anonim şirketlerin </t>
    </r>
    <r>
      <rPr>
        <b/>
        <sz val="11"/>
        <color theme="1"/>
        <rFont val="Calibri"/>
        <family val="2"/>
        <charset val="162"/>
        <scheme val="minor"/>
      </rPr>
      <t>damga vergisi defteri tutma zorunluluğu bulunmaktadır</t>
    </r>
    <r>
      <rPr>
        <sz val="11"/>
        <color theme="1"/>
        <rFont val="Calibri"/>
        <family val="2"/>
        <charset val="162"/>
        <scheme val="minor"/>
      </rPr>
      <t xml:space="preserve"> (20 Seri No.lu Damga Vergisi Kanunu Genel Tebliğ)</t>
    </r>
  </si>
  <si>
    <t>Limited şirketlerde müdür veya müdürler kurulunun şirket yönetimi ile ilgili olarak aldığı kararlar genel kurul toplantı ve müzakere defterine kaydedilebileceği gibi ayrı bir müdürler kurulu karar defteri de tutulabilir. Müdürler kurulu karar defterinin tutulması halinde açılış ve kapanış onayları dahil olmak üzere yönetim kurulu karar defterine ilişkin hükümler uygulanır. Kararların genel kurul toplantı ve müzakere defterine kaydedilmesi halinde, Ticari Defterlere İlişkin Tebliğin 10 uncu maddenin ikinci fıkrasında belirtilen hususların yazılması zorunludur. Ayrı bir müdürler kurulu karar defteri tutulması halinde müdür veya müdürler kurulu kararları genel kurul toplantı ve müzakere defterine kaydedilemez.</t>
  </si>
  <si>
    <t>Açılış ve Kapanış Onayı Yapılacak Defterler</t>
  </si>
  <si>
    <t>Açılış  Onayı Yapılacak Defterler</t>
  </si>
  <si>
    <t xml:space="preserve"> Kapanış Onayı Yapılacak Defterler</t>
  </si>
  <si>
    <t xml:space="preserve">Yönetim ve müdürler kurulu karar defteri </t>
  </si>
  <si>
    <t xml:space="preserve">Genel kurul toplantı ve müzakere defteri </t>
  </si>
  <si>
    <t>Damga vergisi defter</t>
  </si>
  <si>
    <t xml:space="preserve">Açılış onay zamanı </t>
  </si>
  <si>
    <r>
      <t>Kuruluş sırasında ve kullanmaya başlamadan önce, izleyen faaliyet dönemlerindeki açılış onayları ise defterlerin kullanılacağı faaliyet döneminin ilk ayından önceki ayın sonuna kadar (hesap dönemi takvim yılı olanlarda</t>
    </r>
    <r>
      <rPr>
        <b/>
        <sz val="11"/>
        <color theme="1"/>
        <rFont val="Calibri"/>
        <family val="2"/>
        <charset val="162"/>
        <scheme val="minor"/>
      </rPr>
      <t xml:space="preserve"> Aralık </t>
    </r>
    <r>
      <rPr>
        <sz val="11"/>
        <color theme="1"/>
        <rFont val="Calibri"/>
        <family val="2"/>
        <charset val="162"/>
        <scheme val="minor"/>
      </rPr>
      <t>ayı içinde) noter tarafından yapılır.Onaya tabi defterlerin hesap dönemi içinde dolması dolayısıyla veya başka sebeplerle yıl içinde yeni defter kullanmaya mecbur olanlar  bunları kullanmaya başlamadan önce açılış onayı yaptırmak
zorundadırlar. Pay defterinin yenilenmesinin gerektiği durumlarda açılış onayı yapılacak yeni defter, kullanımına son verilecek defterle veya zayi edilmişse zayi belgesi ile birlikte notere ibraz edilir.</t>
    </r>
  </si>
  <si>
    <t>Yevmiye defterinin kapanış onayı, izleyen faaliyet döneminin altıncı ayının sonuna kadar (hesap dönemi takvim yılı olanlarda Haziran ayı sonuna kadar), Yönetim kurulu karar defterinin kapanış onayı ise izleyen faaliyet döneminin birinci ayının sonuna kadar (hesap dönemi takvim yılı olanlarda Ocak ayı sonuna kadar) notere yaptırılabilecektir.</t>
  </si>
  <si>
    <t>Kapanış Onayı ve Şekli</t>
  </si>
  <si>
    <t xml:space="preserve">Açılış onaylarının her hesap dönemi için yapılması zorunlu olan
defterler
Açılış onaylarının her hesap dönemi için yapılması zorunlu olan
defterler
Açılış onaylarının her hesap dönemi için yapılması zorunlu olan
defterler
</t>
  </si>
  <si>
    <t xml:space="preserve">Yönetim  kurulu karar defteri </t>
  </si>
  <si>
    <t>Yeterli yaprakları bulunmak kaydıyla izleyen hesap
dönemlerinde açılış onayı yaptırılmaksızın kullanılmaya devam
edilebilecek defterler</t>
  </si>
  <si>
    <t>İşyeri</t>
  </si>
  <si>
    <t>Arsa</t>
  </si>
  <si>
    <t>Arazi</t>
  </si>
  <si>
    <t>Normal Yöreler</t>
  </si>
  <si>
    <t>Büyükşehir</t>
  </si>
  <si>
    <t> Binde 3</t>
  </si>
  <si>
    <t> Binde 1</t>
  </si>
  <si>
    <t xml:space="preserve">193 Sayılı Kanunun 47 nci maddesinin birinci fıkrasının (2) numaralı bendinde yer alan yıllık kira bedeli ,İş yerleri mülkiyetinin iş sahibine ait olması halinde toplamı; </t>
  </si>
  <si>
    <t>Gecikme ve Pişmanlık Zammı ile Gecikme Faizi Oranları</t>
  </si>
  <si>
    <t xml:space="preserve">Tıklayınız </t>
  </si>
  <si>
    <t>Uygulama Dönemi</t>
  </si>
  <si>
    <t>05.09.2018'den itibaren</t>
  </si>
  <si>
    <t>19.10.2010'dan itibaren</t>
  </si>
  <si>
    <t>19.11.2009'dan itibaren</t>
  </si>
  <si>
    <t>21.4.2006- 18.11.2009 aras</t>
  </si>
  <si>
    <t>2.3.2005 - 20.4.2006 arası</t>
  </si>
  <si>
    <t>12.11.2003 - 1.3.2005 arası</t>
  </si>
  <si>
    <t>31.1.2002 - 11.11.2003 arası</t>
  </si>
  <si>
    <t>Aylık Oran</t>
  </si>
  <si>
    <t>Aylık % 2,00</t>
  </si>
  <si>
    <t>Aylık % 1,40</t>
  </si>
  <si>
    <t>Aylık % 1,95</t>
  </si>
  <si>
    <t>Aylık % 2,5</t>
  </si>
  <si>
    <t>Aylık % 3</t>
  </si>
  <si>
    <t>Aylık % 4</t>
  </si>
  <si>
    <t>Aylık % 7</t>
  </si>
  <si>
    <t>62 sayılı Cumhurbaşkanı Kararı</t>
  </si>
  <si>
    <t>010/965 – Sayılı Bakanlar Kurulu Kararı</t>
  </si>
  <si>
    <t>2009/15565 – Sayılı Bakanlar Kurulu Kararı</t>
  </si>
  <si>
    <t>2006/10302 Sayılı Bakanlar Kurulu Karar</t>
  </si>
  <si>
    <t>2005/8551 Sayılı Bakanlar Kurulu Kararı</t>
  </si>
  <si>
    <t>429 Seri Nolu Tah.Gen.Teb. 2003/6345 sayılı BKK</t>
  </si>
  <si>
    <t>422 Seri Nolu Tah.Gen.Teb. 2002/3550 sayılı BKK</t>
  </si>
  <si>
    <t xml:space="preserve"> Asgari İhbar Bildirim Süreleri</t>
  </si>
  <si>
    <t>İhbar Tazminatı</t>
  </si>
  <si>
    <t>2 haftalık ücret</t>
  </si>
  <si>
    <t>4 haftalık ücret</t>
  </si>
  <si>
    <t>6 haftalık ücret</t>
  </si>
  <si>
    <t>8 haftalık ücret</t>
  </si>
  <si>
    <t>14 iş günü</t>
  </si>
  <si>
    <t xml:space="preserve">20 iş günü
</t>
  </si>
  <si>
    <t>26 iş günü</t>
  </si>
  <si>
    <t>Asgari İzin Süresi</t>
  </si>
  <si>
    <t>ASGARİ ÜCRET MİKTARI</t>
  </si>
  <si>
    <t>Brüt ücret</t>
  </si>
  <si>
    <t>Sigorta Primi İşçi Payı (%14)</t>
  </si>
  <si>
    <t>İşsizlik Sigortası Primi (%1)</t>
  </si>
  <si>
    <t>Gelir Vergi Matrahı</t>
  </si>
  <si>
    <t>Gelir Vergisi (%15)</t>
  </si>
  <si>
    <t>Damga Vergisi (Binde 7,59)</t>
  </si>
  <si>
    <t>Kesintiler Toplamı</t>
  </si>
  <si>
    <t>AGİ Tutarı (Bekar)</t>
  </si>
  <si>
    <t>Net Ücret (AGİ Dahil)</t>
  </si>
  <si>
    <t>ASGARİ ÜCRETE GÖRE İŞÇİLİK MALİYETİ</t>
  </si>
  <si>
    <t>İşveren Maliyeti Teşviksiz</t>
  </si>
  <si>
    <t>Brüt Asgari Ücret</t>
  </si>
  <si>
    <t>Sigorta Primi İşveren Payı (%20.5)</t>
  </si>
  <si>
    <t>İşsizlik Sigortası İşveren Payı (%2)</t>
  </si>
  <si>
    <t>Toplam Maliyet</t>
  </si>
  <si>
    <t>İşveren Maliyeti Teşvikli</t>
  </si>
  <si>
    <t>Sigorta Primi İşveren Payı (%15.5)</t>
  </si>
  <si>
    <t>İşveren Maliyeti Emekli</t>
  </si>
  <si>
    <t>Sigorta Primi İşveren Payı (%24.5)</t>
  </si>
  <si>
    <t>İşsizlik Sigortası İşveren Payı (%0)</t>
  </si>
  <si>
    <t>Reeskont (%)</t>
  </si>
  <si>
    <t>Reeskont Tutarı = (Normal Değer X Faiz Oranı X Gün Sayısı) / (36.000 + (Faiz oranı X Gün sayısı)</t>
  </si>
  <si>
    <t>SGK Prim Oranları</t>
  </si>
  <si>
    <t>Eylül 2013'den İtibaren SGK Prim Oranları</t>
  </si>
  <si>
    <t>1) 4/a Kapsamında Çalışan Sigortalılar</t>
  </si>
  <si>
    <t>Sigorta Kolları</t>
  </si>
  <si>
    <t>Malüllük, Yaşlılık ve Ölüm Sigortaları Primi</t>
  </si>
  <si>
    <t>Malüllük, Yaşlılık ve Ölüm Sigortaları Primi (Fiili Hizmet Gün Sayısı Eklenecek İşlerde)</t>
  </si>
  <si>
    <t>Toplam Prim Oranı</t>
  </si>
  <si>
    <t>Kısa Vadeli Sigorta Kolları Primi (İş Kazası, Meslek Hastalığı, Hastalık ve Analık Sigortası)</t>
  </si>
  <si>
    <t xml:space="preserve"> Genel Sağlık Sigortası Primi</t>
  </si>
  <si>
    <t>Sigortalı
Payı %</t>
  </si>
  <si>
    <t>İşveren Payı %</t>
  </si>
  <si>
    <t>2) 4/b Kapsamında Kendi Adına Ve Hesabına Bağımsız Çalışan Sigortalılar</t>
  </si>
  <si>
    <t>Kısa Vadeli Sigorta Kolları Primi</t>
  </si>
  <si>
    <t>Genel Sağlık Sigortası Primi</t>
  </si>
  <si>
    <t>Sigortalı Payı %</t>
  </si>
  <si>
    <t>3) İsteğe Bağlı Sigorta Primi</t>
  </si>
  <si>
    <t>İvazsız İntikallerde</t>
  </si>
  <si>
    <t>En az 20 iş günü</t>
  </si>
  <si>
    <t>ASGARİ ÜCRET</t>
  </si>
  <si>
    <t>506 sayılı Kanunun geçici 20. Maddesine göre kurulmuş olan sandıkların iştirakçisi olarakçalışanlar en geç 1/1/2019</t>
  </si>
  <si>
    <t>Tarihi  itibariyle BES planına dahil edilir.</t>
  </si>
  <si>
    <t>Konut ve İşyeri Tesliminde KDV Oranları</t>
  </si>
  <si>
    <t>YAPININ ÖZELLİĞİ</t>
  </si>
  <si>
    <t>150 m2 'den küçük konut</t>
  </si>
  <si>
    <t>Büyükşehir Belediyesinde Olan İnşaat</t>
  </si>
  <si>
    <t>Lüks veya Birinci Sınıf Konut</t>
  </si>
  <si>
    <r>
      <t xml:space="preserve">Yapı Ruhsatı </t>
    </r>
    <r>
      <rPr>
        <b/>
        <sz val="11"/>
        <color theme="1"/>
        <rFont val="Calibri"/>
        <family val="2"/>
        <charset val="162"/>
        <scheme val="minor"/>
      </rPr>
      <t>01.01.2013 – 31.12.2016</t>
    </r>
    <r>
      <rPr>
        <sz val="11"/>
        <color theme="1"/>
        <rFont val="Calibri"/>
        <family val="2"/>
        <charset val="162"/>
        <scheme val="minor"/>
      </rPr>
      <t xml:space="preserve">
arasında olan ve arsa emlak vergi değeri;</t>
    </r>
  </si>
  <si>
    <t>500 TL'den az</t>
  </si>
  <si>
    <t xml:space="preserve">500-999 </t>
  </si>
  <si>
    <t xml:space="preserve"> 1.000 TL ve üstü</t>
  </si>
  <si>
    <r>
      <t>Yapı Ruhsatı</t>
    </r>
    <r>
      <rPr>
        <b/>
        <sz val="11"/>
        <color theme="1"/>
        <rFont val="Calibri"/>
        <family val="2"/>
        <charset val="162"/>
        <scheme val="minor"/>
      </rPr>
      <t xml:space="preserve"> 01.01.2017</t>
    </r>
    <r>
      <rPr>
        <sz val="11"/>
        <color theme="1"/>
        <rFont val="Calibri"/>
        <family val="2"/>
        <charset val="162"/>
        <scheme val="minor"/>
      </rPr>
      <t xml:space="preserve"> ve sonrasında olan ve arsa emlak vergi değeri;</t>
    </r>
  </si>
  <si>
    <t>A)</t>
  </si>
  <si>
    <t>1.</t>
  </si>
  <si>
    <t>1.1.</t>
  </si>
  <si>
    <t>1.1.2.</t>
  </si>
  <si>
    <t>1.1.3.</t>
  </si>
  <si>
    <t xml:space="preserve"> 1.000 TL'den az</t>
  </si>
  <si>
    <t>1.000 - 2.000 TL arası</t>
  </si>
  <si>
    <t>2.000 TL üstü</t>
  </si>
  <si>
    <t>Lüks veya Birinci Sınıf Konut Olmayan</t>
  </si>
  <si>
    <t>1.2.</t>
  </si>
  <si>
    <t>Büyükşehir Belediyesinde Olmayan İnşaat</t>
  </si>
  <si>
    <t>2.</t>
  </si>
  <si>
    <t>B)</t>
  </si>
  <si>
    <t>150 m2 'den büyük konut</t>
  </si>
  <si>
    <t>C)</t>
  </si>
  <si>
    <t>İşyeri Teslimleri</t>
  </si>
  <si>
    <t>KDV
ORANI</t>
  </si>
  <si>
    <t>Nakit Sermaye Artırımında İndirim Uygulamasında Dikkate Alınacak Faiz Oranı.</t>
  </si>
  <si>
    <t>İndirim tutarının hesaplanmasında TCMB tarafından yararlanılan yıl için en son açıklanan ticari krediler faiz oranı dikkate alınacağından geçici vergi dönemlerinden sadece dördüncü geçici vergilendirme dönemi itibarıyla bu indirimden yararlanılması mümkün bulunmaktadır.</t>
  </si>
  <si>
    <t>Nakit Sermaye Artırımında İndirim Uygulamasında Dikkate
Alınacak Faiz Oranı.</t>
  </si>
  <si>
    <t>Uygulanacak Hesap Dönemi</t>
  </si>
  <si>
    <t xml:space="preserve"> Oran (%)</t>
  </si>
  <si>
    <r>
      <t>Uygulama Dönemi - Sınır     01.01.2016</t>
    </r>
    <r>
      <rPr>
        <b/>
        <sz val="11"/>
        <rFont val="Calibri"/>
        <family val="2"/>
        <charset val="162"/>
      </rPr>
      <t>'</t>
    </r>
    <r>
      <rPr>
        <b/>
        <sz val="11"/>
        <rFont val="Calibri"/>
        <family val="2"/>
        <charset val="162"/>
        <scheme val="minor"/>
      </rPr>
      <t>dan itibaren-7.000</t>
    </r>
  </si>
  <si>
    <t xml:space="preserve"> Tahsilat ve Ödemelerin Finans Kurumları Aracılığıyla Yapılma Zorunluluğu (Tevsiki)</t>
  </si>
  <si>
    <t>Tevkifata Tabi Menkul ve Gayrimenkul Sermaye İratlarında Beyan Sınırları</t>
  </si>
  <si>
    <t>Yıllar</t>
  </si>
  <si>
    <t>İstisna Tutarları</t>
  </si>
  <si>
    <t>Tevkifata ve İstisna Uygulamasına Konu Olmayan MSİ ve GMSİ Beyan Sınırları</t>
  </si>
  <si>
    <t>Yeni Nesil Ödeme Kaydedici Cihazların Kullanma Mecburiyetinin Başlama Tarihleri</t>
  </si>
  <si>
    <t>a) Yol kenarı otopark işletmeleri ile faaliyetlerinde seyyar banka POS’u kullanan mükelleflerin durumu:</t>
  </si>
  <si>
    <t>Söz konusu mükelleflerimiz seyyar EFT-POS cihazı kullanımı gerektiren tahsilatların ve yol kenarı
otopark hizmetlerine ilişkin tahsilatlarının belgelendirilmesinde EFT-POS ÖZELLİKLİ YENİ NESİL
ÖKC’leri kullanma zorunlulukları bulunmaktadır.</t>
  </si>
  <si>
    <t>b) Diğer mükelleflerin durumu:</t>
  </si>
  <si>
    <t>Yol kenarı otopark işletmeleri ile faaliyetlerinde seyyar banka POS’u kullanan mükelleflerin, seyyar EFT-POS cihazları yerine EFT-POS özellikli ÖKC olması zorunluluğu 1/10/2013 tarihinde başlamış olup, bunlar dışında kalan mükelleflerin yeni nesil ödeme kaydedici cihaz kullanım mecburiyeti ise aşağıdaki şekildedir.</t>
  </si>
  <si>
    <t>b.1) 2014 yılı ve öncesinde işe başlamış olanların durumu:</t>
  </si>
  <si>
    <t>2014 yılı ve öncesinde işe başlamış olan mükellefler; 3100 sayılı Kanun ve ilgili mevzuat hükümlerine tâbi mevcut eski nesil ödeme kaydedici cihazların mali hafızalarının dolduğu veya mali hafıza değişimini gerektiren durumun oluştuğu tarihten itibaren 30 gün (kalkınmada öncelikli yörelerde 60 gün) içinde başlayacak olup dileyen mükellefler bu tarihten önce de Bakanlıkça onaylanmış yeni nesil ödeme kaydedici cihazları alarak kullanabileceklerdir.</t>
  </si>
  <si>
    <t>3100 sayılı Kanun ve ilgili mevzuat hükümlerine tâbi mevcut eski nesil ödeme kaydedici cihazlar mali hafızaları doluncaya veya mali hafıza değişimini gerektiren durumun oluştuğu tarihe kadar kullanabilecek olup, mali hafızaları dolan veya mali hafıza değişimini gerektiren bir halin ortaya çıkması halinde bu cihazlara yeni malî hafıza takılmaz ve cihaz Bakanlıkça yayımlanan Genel Tebliğlerde belirlenen usul ve esaslar çerçevesinde hurdaya ayrılır. Cihazı hurdaya ayrılan mükellefler yeni nesil ödeme kaydedici cihazları almak suretiyle yükümlülüklerini yerine getireceklerdir.</t>
  </si>
  <si>
    <t>b.2) 2015 yılı içinde işe başlayan mükelleflerin durumu:</t>
  </si>
  <si>
    <t>1/1/2015 ila 31/12/2015 tarihleri arasında işe başlayan mükelleflerin 3100 sayılı Kanun ve ilgili mevzuat hükümlerine tâbi mevcut eski nesil ödeme kaydedici cihazlarının yeni nesil ödeme kaydedici cihaz ile değişim mecburiyeti, söz konusu cihazların mali hafızalarının dolduğu veya mali hafıza değişimini gerektiren durumun oluştuğu tarihten itibaren 30 gün (kalkınmada öncelikli yörelerde 60 gün) içinde başlayacak olup dileyen mükellefler bu tarihten önce de Bakanlıkça onaylanmış yeni nesil ödeme kaydedici cihazları alarak kullanabileceklerdir.</t>
  </si>
  <si>
    <t>b.3) 1/1/2016 tarihinden sonra işe başlayan mükelleflerin durumu:</t>
  </si>
  <si>
    <t>1/1/2016 tarihinden sonra işe başlayan mükelleflerden ÖKC kullanımından muafiyet koşullarını sağlamayanlar, işe başlama tarihinden itibaren 30 gün (kalkınmada öncelikli yörelerde 60 gün) içinde YN ÖKC alarak perakende mal ve hizmet satışlarında kullanmaya başlamak mecburiyetindedirler.</t>
  </si>
  <si>
    <t>b.4) 30 Eylül 2017 Tarihinden Sonra yeni işe başlayacak veya şube işyeri açacak mükelleflerin YN ÖKC kullanım durumu</t>
  </si>
  <si>
    <t>483 Sıra No.lu Vergi Usul Kanunu Genel Tebliğinin Resmi Gazete’de yayımlandığı 30 Eylül 2017 tarihinden itibaren, yeni işe başlayacak veya şube işyeri açacak mükelleflerden YN ÖKC kullanımından muaf tutulma koşullarını sağlamayanlar işe başlama veya şube şeklindeki işyerinin açılma tarihinden itibaren 30 gün (kalkınmada öncelikli yörelerde 60 gün) içinde, YN ÖKC alarak kullanmaya başlamak mecburiyetindedirler.</t>
  </si>
  <si>
    <t>YN ÖKC kullanma mecburiyeti bulunan mükelleflerden; 2016 yılı veya müteakip yıllar:</t>
  </si>
  <si>
    <t>•      e-Fatura, e-Arşiv Fatura ve e-Defter uygulamalarına dahil olmaları,</t>
  </si>
  <si>
    <t>•      Perakende satışlar dahil tüm satışlara e-Fatura ve/veya e-Arşiv fatura verilmeyi tercih etmeleri ve
buna uymaları,</t>
  </si>
  <si>
    <t xml:space="preserve">•      Bu durumlarını vergi dairesine tevsik etmeleri ve bildirmeleri,
</t>
  </si>
  <si>
    <t xml:space="preserve"> http://www.gib.gov.tr/node/124525</t>
  </si>
  <si>
    <t>Bu muafiyet söz konusu koşulları sağlayan mükelleflerce sonradan açılacak şube işyerleri için de geçerli olacaktır.</t>
  </si>
  <si>
    <t>1/1/2017 tarihinden sonra ilk defa işe başlayan/başlayacak olan mükelleflerin YN ÖKC kullanımından muaf olmaları için, yukarıda belirtilen diğer koşullara sahip olmaları şartıyla, işe başlama anı itibariyle, bu maddenin birinci fıkrasında belirtilen satış, gayri safi iş hasılatı, bilanço aktif büyüklüğü, bilanço öz sermaye veya öz kaynak toplamı tutarları yerine sadece ÖKC veya fatura vb. belgeleri düzenlemede kullanılan bilgisayar sistemi sayısının 20 ve üzerinde olması yeterlidir. Ancak; işe başlanılan yılı (hesap dönemini) izleyen yıla ait yıl sonu bilanço ve gelir tablolarına göre bu maddede belirtilen işletme büyüklüğü ölçülerinden en az ikisini sağlayamayan mükelleflerin, bu yılı izleyen yılın altıncı ayı sonuna kadar faaliyetlerinde YN ÖKC kullanmaya başlamaları zorunlu olacaktır.</t>
  </si>
  <si>
    <t>YN ÖKC kullanımından muaf olan mükelleflerin, ilgili şartları taşımadığının, tüm satış işlemlerinde eFatura ve/veya e-Arşiv Fatura düzenlemediğinin veya e-Arşiv faturalarının bir örneğinin mezkur fıkra hükümlerine göre gizliliği, bütünlüğü ve değişmezliği garanti edilerek GİB’in erişimine ve sorgulamasına açık olacak şekilde GİB’den e-Fatura saklama hizmeti verme izni bulunan kurumlarda muhafaza edilmediğinin tespiti halinde, her bir tespit için 213 sayılı Kanunun mükerrer 355 inci maddesinde yazılı özel usulsüzlük cezası tatbik edileceği gibi ayrıca GİB tarafından kendilerine verilen uygulamadan yararlanma izni iptal edilebilecektir. İzni iptal edilen mükellefler, izin iptalinin kendilerine tebliği tarihinden itibaren 30 (kalkınmada öncelikli yörelerde 60) gün içinde perakende mal satışları ve hizmet ifalarında YN ÖKC’leri kullanmaya başlamak mecburiyetindedirler.</t>
  </si>
  <si>
    <t>YN ÖKC kullanımından muaf olan mükelleflerin, düzenleyecekleri e-Fatura ve e-Arşiv Faturalarında, mal satışları ile hizmet ifalarının tahsilat işlemlerinde kullandıkları banka vb. kuruluşlara ait EFT-POS cihazlarından gerçekleştirilen tahsilata ilişkin müşteri slibinde yer alan temel bilgilere (POS’un alındığı banka ve üye işyeri no.su), e-Fatura ve e-Arşiv Fatura uygulamalarına ilişkin teknik kılavuzlarda belirtildiği şekilde yer vermeleri gerekmektedir.</t>
  </si>
  <si>
    <t>YMM'lerin Yapacakları Karşıt İncelemelere İlişkin Limitler</t>
  </si>
  <si>
    <t xml:space="preserve">İşlem Türü </t>
  </si>
  <si>
    <t>Karşıt inceleme yapılmasının zorunlu olmadığı haller</t>
  </si>
  <si>
    <t>Bir Mükelleften bir aylık dönemde yapılan mal ve hizmet alımları toplamının aşması halinde karşıt inceleme yapılması gereken limit</t>
  </si>
  <si>
    <t>7/A Seçeneğini Uygulamak Zorunda Olanlar</t>
  </si>
  <si>
    <r>
      <rPr>
        <b/>
        <sz val="11"/>
        <rFont val="Calibri"/>
        <family val="2"/>
        <charset val="162"/>
        <scheme val="minor"/>
      </rPr>
      <t>1</t>
    </r>
    <r>
      <rPr>
        <sz val="11"/>
        <rFont val="Calibri"/>
        <family val="2"/>
        <charset val="162"/>
        <scheme val="minor"/>
      </rPr>
      <t xml:space="preserve"> yıldan </t>
    </r>
    <r>
      <rPr>
        <b/>
        <sz val="11"/>
        <rFont val="Calibri"/>
        <family val="2"/>
        <charset val="162"/>
        <scheme val="minor"/>
      </rPr>
      <t>5</t>
    </r>
    <r>
      <rPr>
        <sz val="11"/>
        <rFont val="Calibri"/>
        <family val="2"/>
        <charset val="162"/>
        <scheme val="minor"/>
      </rPr>
      <t xml:space="preserve"> yıla kadar olanlara (5 yıl dahil)</t>
    </r>
  </si>
  <si>
    <r>
      <rPr>
        <b/>
        <sz val="11"/>
        <rFont val="Calibri"/>
        <family val="2"/>
        <charset val="162"/>
        <scheme val="minor"/>
      </rPr>
      <t>5</t>
    </r>
    <r>
      <rPr>
        <sz val="11"/>
        <rFont val="Calibri"/>
        <family val="2"/>
        <charset val="162"/>
        <scheme val="minor"/>
      </rPr>
      <t xml:space="preserve"> yıldan fazla </t>
    </r>
    <r>
      <rPr>
        <b/>
        <sz val="11"/>
        <rFont val="Calibri"/>
        <family val="2"/>
        <charset val="162"/>
        <scheme val="minor"/>
      </rPr>
      <t>15</t>
    </r>
    <r>
      <rPr>
        <sz val="11"/>
        <rFont val="Calibri"/>
        <family val="2"/>
        <charset val="162"/>
        <scheme val="minor"/>
      </rPr>
      <t xml:space="preserve"> yıldan az olanlara</t>
    </r>
  </si>
  <si>
    <r>
      <rPr>
        <b/>
        <sz val="11"/>
        <rFont val="Calibri"/>
        <family val="2"/>
        <charset val="162"/>
        <scheme val="minor"/>
      </rPr>
      <t>15</t>
    </r>
    <r>
      <rPr>
        <sz val="11"/>
        <rFont val="Calibri"/>
        <family val="2"/>
        <charset val="162"/>
        <scheme val="minor"/>
      </rPr>
      <t xml:space="preserve"> yıl (dahil) ve daha fazla olanlara</t>
    </r>
  </si>
  <si>
    <r>
      <rPr>
        <b/>
        <sz val="11"/>
        <color theme="1"/>
        <rFont val="Calibri"/>
        <family val="2"/>
        <charset val="162"/>
        <scheme val="minor"/>
      </rPr>
      <t>18</t>
    </r>
    <r>
      <rPr>
        <sz val="11"/>
        <color theme="1"/>
        <rFont val="Calibri"/>
        <family val="2"/>
        <charset val="162"/>
        <scheme val="minor"/>
      </rPr>
      <t xml:space="preserve"> yaşından küçük ve </t>
    </r>
    <r>
      <rPr>
        <b/>
        <sz val="11"/>
        <color theme="1"/>
        <rFont val="Calibri"/>
        <family val="2"/>
        <charset val="162"/>
        <scheme val="minor"/>
      </rPr>
      <t>50</t>
    </r>
    <r>
      <rPr>
        <sz val="11"/>
        <color theme="1"/>
        <rFont val="Calibri"/>
        <family val="2"/>
        <charset val="162"/>
        <scheme val="minor"/>
      </rPr>
      <t xml:space="preserve"> yaşından büyük işçilere</t>
    </r>
  </si>
  <si>
    <t xml:space="preserve"> TUTULACAK DEFTERLER </t>
  </si>
  <si>
    <t>E-Fatura ve E-Defter Tutma Sınırı</t>
  </si>
  <si>
    <t>Kanun No: 6552 Kabul Tarihi: 10 Eylül 2014</t>
  </si>
  <si>
    <t>MADDE 5 – 4857 sayılı Kanunun 53 üncü maddesinin dördüncü fıkrasına aşağıdaki cümle eklenmiştir. “Yer altı işlerinde çalışan işçilerin yıllık ücretli izin süreleri dörder gün arttırılarak uygulanır.”</t>
  </si>
  <si>
    <t>Yatırım Teşvik Belgesine Bağlanabilecek Asgari Sabit Yatırım Tutarları</t>
  </si>
  <si>
    <t>Yol kenarı otopark işletmeleri ile faaliyetlerinde seyyar banka POS’u kullananların (Örneğin: müşterinin masasında veya mükellefin işyeri dışında müşterinin ayağına gidilerek seyyar EFT-POS cihazı kullanılmak suretiyle tahsilat yapan lokanta, restoran vb. işletmeler), 1/10/2013 tarihinden itibaren seyyar EFT-POS cihazları yerine EFT-POS özellikli Yeni Nesil ÖKC kullanma mecburiyetleri bulunmaktadır.</t>
  </si>
  <si>
    <t>a) Satış veya gayrisafi iş hasılatı 10 milyon TL’yi, b) Bilanço aktif toplamı 10 milyon TL’yi,  c) Bilanço öz sermaye veya öz kaynak toplamı 1 milyon TL’yi aşması koşullarından en az ikisini sağlayan ve 20’den fazla ödeme kaydedici cihaza veya fatura vb. belgeleri düzenlemede kullanılan bilgisayar sistemine sahip olan mükelleflerin,</t>
  </si>
  <si>
    <t>•      e-Arşiv Faturaların bir örneğinin belgenin oluşturulmasını müteakiben; gizliliği, bütünlüğü ve değişmezliği garanti edilerek ve GİB’in erişimine ve sorgulamasına açık olacak şekilde GİB’den eFatura saklama hizmeti verme izni bulunan kurumlarda muhafaza edilmesinin sağlamaları, halinde bağlı olduğu vergi dairesine dilekçe ile başvurmaları halinde (bildirimin vergi dairesi kayıtlarına girdiği tarihten itibaren) perakende mal ve hizmet satışlarında YN ÖKC kullanım mecburiyetleri bulunmamaktadır.</t>
  </si>
  <si>
    <t>(Bkz 483 Sıra No.lu Vergi Usul Kanunu Genel Tebliğinin 6. Maddesi uyarınca ÖKC Kullanma Mecburiyetinden Muaf Olmak İsteyen Mükelleflere İlişkin Duyuru)</t>
  </si>
  <si>
    <t>Güncel KDV Oranları</t>
  </si>
  <si>
    <t>Defteri kebir                                                                                        (e-deftere tabi olanlar hariç)</t>
  </si>
  <si>
    <t>Yevmiye defteri (e-deftere tabi olanlar hariç)</t>
  </si>
  <si>
    <t>İşsizlik Sigortası Prim Oranları</t>
  </si>
  <si>
    <r>
      <t>Aylık asgari ücret tutarında</t>
    </r>
    <r>
      <rPr>
        <sz val="11"/>
        <rFont val="Calibri"/>
        <family val="2"/>
        <charset val="162"/>
        <scheme val="minor"/>
      </rPr>
      <t> (*)</t>
    </r>
  </si>
  <si>
    <t>Her bir sigortalı için aylık asgari ücretin iki katı tutarında</t>
  </si>
  <si>
    <t>Yevmiye defteri                                                                               (e-deftere tabi olanlar hariç)</t>
  </si>
  <si>
    <t xml:space="preserve">ULUDAĞ BAĞIMSIZ DENETİM VE YMM A.Ş. </t>
  </si>
  <si>
    <t xml:space="preserve">3.Maaş, ücret, gündelik, huzur hakkı(Brüt üzerinden) </t>
  </si>
  <si>
    <t>Binde  7,59</t>
  </si>
  <si>
    <t>Mesken</t>
  </si>
  <si>
    <t>01.01.2020 - 31.12.2020</t>
  </si>
  <si>
    <t>01.01.2019 - 31.12.2019</t>
  </si>
  <si>
    <t>Kurumlar Vergisi Mükelleflerinde (2020 I. Dönemden itibaren)</t>
  </si>
  <si>
    <t>30.12.2019'dan itibaren</t>
  </si>
  <si>
    <t>Aylık % 1,6</t>
  </si>
  <si>
    <t>1947 sayılı Cumhurbaşkanı Kararı</t>
  </si>
  <si>
    <t xml:space="preserve">2020 YILINDA UYGULANACAK CEZA MİKTARI (TL)  </t>
  </si>
  <si>
    <t xml:space="preserve"> </t>
  </si>
  <si>
    <t>2019 - %22,58</t>
  </si>
  <si>
    <t>01.01.2020</t>
  </si>
  <si>
    <t>98,10 TL</t>
  </si>
  <si>
    <t>2.943,00 TL</t>
  </si>
  <si>
    <t>27.12.2019/30991</t>
  </si>
  <si>
    <t>17.25</t>
  </si>
  <si>
    <t>(*) Vadesine en çok 3 ay kalan senetler karşılığında</t>
  </si>
  <si>
    <t>GVK 31. Md. Sakatlık (Engelli) İndirim Oranları (GVK Tebliği 310)</t>
  </si>
  <si>
    <t>49.000,00 TL</t>
  </si>
  <si>
    <t>2.600,00 TL</t>
  </si>
  <si>
    <t>Veraset ve İntikal Vergisi İstisna Miktarları ( V. İ.V.K. MAD: 4-b,d,e) (V.İ.V.K Tebliği No:51)</t>
  </si>
  <si>
    <t>Bölgesel Teşvik</t>
  </si>
  <si>
    <t>Cumhurbaşkanlığı Karar Sayısı:1266</t>
  </si>
  <si>
    <t>01/07/2019 Tarihinden İtibaren</t>
  </si>
  <si>
    <t>29/12/2019 Tarihinden İtibaren</t>
  </si>
  <si>
    <t>Cumhurbaşkanlılığı Karar Sayısı:1947</t>
  </si>
  <si>
    <t>25.10.2019 tarihinden itibaren</t>
  </si>
  <si>
    <t>30.12.2019 tarihinden itibaren</t>
  </si>
  <si>
    <t>Seri : C Sıra No : 4 Tahsilat Genel Tebliği</t>
  </si>
  <si>
    <t>Seri : C Sıra No : 5 Tahsilat Genel Tebliği</t>
  </si>
  <si>
    <t>Büyükşehir Belediyesi Olan İller Listesi</t>
  </si>
  <si>
    <t>Adana – Ankara – Antalya – Aydın – Balıkesir – Bursa – Denizli – Diyarbakır – Erzurum – Eskişehir – Gaziantep – Hatay – İstanbul – İzmir – KahramanMaraş – Kayseri – Kocaeli – Konya – Malatya – Manisa – Mardin – Mersin – Muğla –  Ordu -Sakarya – Samsun – ŞanlıUrfa – Tekirdağ – Trabzon – Van</t>
  </si>
  <si>
    <t>Cenaze Yardımı</t>
  </si>
  <si>
    <t>Çevre Temizlik Vergileri</t>
  </si>
  <si>
    <t>Tekrar Ö.K.C.Kullanma da Mührü Açtırma Süresi</t>
  </si>
  <si>
    <t xml:space="preserve">Tarhiyat sonrası uzlaşma sağlanamadığında dava açma süresi </t>
  </si>
  <si>
    <t xml:space="preserve">Tarhiyattan önce uzlaşma sağlanamadığında tebliğ tarihinden itabaren </t>
  </si>
  <si>
    <t>Mali tatillerde dava süresi işlemezken, temyiz ve itiraz süreleri uzamaz.</t>
  </si>
  <si>
    <t>Bölge İdare Mahkemesi’ne itiraz süresi</t>
  </si>
  <si>
    <t>Belgede kayıtlı sigortalı sayısı başına aylık asgari ücretin beşte biri tutarında</t>
  </si>
  <si>
    <t xml:space="preserve">Yİ - ÜFE TÜFE ORANLARI </t>
  </si>
  <si>
    <t>Yurt İçi Üretici Fiyat Endeksi  Ve Tüketici Fiyat Endeksi Bir Önceki Yıla Göre Değişim Oranı</t>
  </si>
  <si>
    <t>"</t>
  </si>
  <si>
    <t>Araç Muayene Harçları  (TÜVTÜRK)</t>
  </si>
  <si>
    <t>YURT İÇİ TÜKETİCİ FİYAT ENDEKSİ (Yİ-TÜFE) YILLIK DEĞİŞİM</t>
  </si>
  <si>
    <t>31.12.2019/30995 Tarih ve Sayılı Resmi Gazete (4. Mükerrer)</t>
  </si>
  <si>
    <t>Değerli Konut Vergisi</t>
  </si>
  <si>
    <t>DEĞERLİ KONUT VERGİSİ</t>
  </si>
  <si>
    <t>Mesken nitelikli taşınmazın değerinin, bina vergi değeri veya Tapu ve Kadastro GenelMüdürlüğünce belirlenen değerin yukarıda belirtilen tutarı aştığının (bu tutar dahil) belirtilen oranlarda vergilendirilecektir.</t>
  </si>
  <si>
    <t>Dijital Hizmet Vergisi Oranı</t>
  </si>
  <si>
    <t>KAPICILAR İÇİN ASGARİ ÜCRET MİKTARI</t>
  </si>
  <si>
    <t xml:space="preserve">Net Ücret </t>
  </si>
  <si>
    <t>Konaklama Vergisi Oranı</t>
  </si>
  <si>
    <t xml:space="preserve"> (6102 sayılı Türk Ticaret Kanununun 64. Maddesi) Tutulacak Defterler</t>
  </si>
  <si>
    <t>01.01.2020 itibaren</t>
  </si>
  <si>
    <t>GVK’nun 23.maddesinde yapılan değişiklik ile çalışanlara, toplu olarak işyerlerine gidip gelmelerini sağlamak maksadıyla işverenler tarafından yapılan taşıma giderleri haricinde; toplu taşıma kartı, bileti veya bu amaçla kullanılan ödeme araçları temin edilerek verilecek olan 10 TL’ye kadar taşıma bedeli de 01.01.2020 den geçerli olmak
üzere gelir vergisinden istisna edilmiştir.</t>
  </si>
  <si>
    <t>Genel Teşvik uygulaması (Kdv İstisnası, Gümrük Vergisi,GV Stopajı 6.Bölge)</t>
  </si>
  <si>
    <t>Yatırım Teşvik Uygulamasında Büyük Ölçekli/Stratejik Yatırımlar</t>
  </si>
  <si>
    <t>Öncelikli Yatırımlar</t>
  </si>
  <si>
    <t xml:space="preserve">YILLIK GELİR VERGİSİ </t>
  </si>
  <si>
    <t xml:space="preserve">G.V.BASİT USUL </t>
  </si>
  <si>
    <t xml:space="preserve">1 Tk.ŞUBAT-2.Tk.HAZİRAN içinde </t>
  </si>
  <si>
    <t xml:space="preserve">G.V.Stp.(Muhtasar) </t>
  </si>
  <si>
    <t xml:space="preserve">Beyanneme verilen ayın 26 sı akşamına kadar </t>
  </si>
  <si>
    <t xml:space="preserve">G.V.Stp. (10 işçiye kadar) </t>
  </si>
  <si>
    <t xml:space="preserve">Beyanname verilen ayın 26 sı akşamına kadar </t>
  </si>
  <si>
    <t xml:space="preserve">Kurum 15.ve 30. Md.Stp. </t>
  </si>
  <si>
    <t xml:space="preserve">KATMA DEĞER VERGİSİ </t>
  </si>
  <si>
    <t xml:space="preserve">KURUMLAR VERGİSİ </t>
  </si>
  <si>
    <t xml:space="preserve">Beyanname verilen ayın (Nisan ayı) sonuna kadar </t>
  </si>
  <si>
    <t xml:space="preserve">GEÇİCİ VERGİ </t>
  </si>
  <si>
    <t xml:space="preserve">Beyanname verilen ayın 17 si akşamına kadar </t>
  </si>
  <si>
    <t xml:space="preserve">Dar mükellef Kurumların 22.Maddedeki vergiye tabi kazancının G.V.K.Md.80 deki diğer kazanç ve iratlardan ibaret bulunması halinde kurum veya namına hareket eden kimse tarafından </t>
  </si>
  <si>
    <t xml:space="preserve">İktisap tarihinden itibaren 15 gün içinde. </t>
  </si>
  <si>
    <t xml:space="preserve">Kv.Md.27 ve G.V.Md.101 de sayılan hallerde belirtilen yer Vergi Dairesine </t>
  </si>
  <si>
    <t xml:space="preserve">Beyanname verme süresi içerisinde </t>
  </si>
  <si>
    <t xml:space="preserve">DAMGA VERGİSİ </t>
  </si>
  <si>
    <t xml:space="preserve">(Sürekli Mükellefiyette) </t>
  </si>
  <si>
    <t xml:space="preserve">Akşamına kadar </t>
  </si>
  <si>
    <t xml:space="preserve">Beyanname verilen ayın 26 sı akşamına kadar. </t>
  </si>
  <si>
    <t xml:space="preserve">(Süresiz Mükellefiyette) </t>
  </si>
  <si>
    <t xml:space="preserve">Kağıdın düzenlendiği tarihi izleyen 15 gün içinde </t>
  </si>
  <si>
    <t xml:space="preserve">(İşlem olmadığı dönem için beyanname verilmez.) </t>
  </si>
  <si>
    <t xml:space="preserve">Beyanname verme süresi içinde </t>
  </si>
  <si>
    <t xml:space="preserve">Takip eden ayın 23. Günü saat 24 e kadar. E Bildirge ile. </t>
  </si>
  <si>
    <t xml:space="preserve">Bildirim ayının son günü içinde. </t>
  </si>
  <si>
    <t xml:space="preserve">BEYAN SÜRESİ </t>
  </si>
  <si>
    <t xml:space="preserve">ÖDEME SÜRESİ </t>
  </si>
  <si>
    <t xml:space="preserve">BEYANNAME CİNSİ </t>
  </si>
  <si>
    <t xml:space="preserve">Takip eden ayın 26.günü akşamı. </t>
  </si>
  <si>
    <t xml:space="preserve">Ocak-Nisan-Temmuz-Ekim 26.gün akşamı </t>
  </si>
  <si>
    <t xml:space="preserve">3 Aylık dönemi takip eden 2.ayın 17 sine kadar.  </t>
  </si>
  <si>
    <t xml:space="preserve">Takip eden ayın 26.gün </t>
  </si>
  <si>
    <t xml:space="preserve">BEYANNAME VERME VE VERGİ ÖDEME SÜRELERİ </t>
  </si>
  <si>
    <t xml:space="preserve">31 MART’a kadar </t>
  </si>
  <si>
    <t xml:space="preserve">Hesap döneminin kapandığı ayı izleyen 4.ayın 1.günü ile 30.günü akşamına kadar. </t>
  </si>
  <si>
    <t>2021 Yılı 5510 Sayılı Kanun İdari Para Cezaları</t>
  </si>
  <si>
    <t>2021 Sigorta Primine Tabi Tutulmayacak Yemek Parası Çocuk ve Aile Zammı ile Sigorta Tutarları</t>
  </si>
  <si>
    <t>6331 SAYILI İSG KANUNUNA GÖRE 2021 YILINDA UYGULANACAK İDARİ PARA CEZALARI</t>
  </si>
  <si>
    <t>2021 yılı için uygulanacak temel  ceza miktarı (Yeniden Değerleme Oranı %9,11)</t>
  </si>
  <si>
    <t xml:space="preserve">2021 Miktar (TL)
Yeniden Değerleme Oranı %9,11
</t>
  </si>
  <si>
    <t xml:space="preserve"> Yemek Parası (Günlük) (%6) 7,16 TL</t>
  </si>
  <si>
    <t>Özel Sigorta Ödemeleri (%30) 1.073,25 TL</t>
  </si>
  <si>
    <t xml:space="preserve">Çocuk Yardımı (Aylık) 1 çocuk (%2) 71,55 TL </t>
  </si>
  <si>
    <t>Aile Yardımı (Aylık) (%10) 357,75 TL</t>
  </si>
  <si>
    <t xml:space="preserve">2021 Amortismana Tabi Tutulmadan Doğrudan Gider Yazılacak
Tutar </t>
  </si>
  <si>
    <t>Arızi Kazançlara İlişkin İstisna (GVK Md. 82) (GVK Tebliği Seri No:313)</t>
  </si>
  <si>
    <t>189,98 TL</t>
  </si>
  <si>
    <t xml:space="preserve"> 372,88 TL</t>
  </si>
  <si>
    <t>503,86 TL</t>
  </si>
  <si>
    <t>01.01.2021 TARİHİNDEN İTİBAREN ASGARİ ÜCRET VE YASAL KESİNTİLER</t>
  </si>
  <si>
    <t>01.01.2021 – 31.12.2021</t>
  </si>
  <si>
    <t>KAPICILAR İÇİN  ASGARİ ÜCRETE GÖRE İŞÇİLİK MALİYETİ 01.01.2021 - 31.12.2021</t>
  </si>
  <si>
    <t>01.01.2021 - 31.12.2021 tarihleri arasında uygulanacak asgari ücret miktarı - 3.577,50</t>
  </si>
  <si>
    <t>2021 Asgari Geçim İndirimi</t>
  </si>
  <si>
    <t>Asgari Geçim İndirimi (AGİ) 2021 Hesaplama</t>
  </si>
  <si>
    <t>(01.01.2021 - 31.12.2021)</t>
  </si>
  <si>
    <t>01.01.2021</t>
  </si>
  <si>
    <t>119,25 TL</t>
  </si>
  <si>
    <t>3577,5 TL</t>
  </si>
  <si>
    <t>2007 – 2021 Yılları Arası Asgari Ücretler</t>
  </si>
  <si>
    <t>YILLIK İZİN SÜRELERİ</t>
  </si>
  <si>
    <t>2.670,00 TL</t>
  </si>
  <si>
    <r>
      <t xml:space="preserve">2010/2 sayılı Tebliğden önce bastırılan çeklerden ötürü her bir çek yaprağı içinse bu tutar </t>
    </r>
    <r>
      <rPr>
        <b/>
        <sz val="10"/>
        <rFont val="Calibri"/>
        <family val="2"/>
        <charset val="162"/>
        <scheme val="minor"/>
      </rPr>
      <t>1.680 TL</t>
    </r>
    <r>
      <rPr>
        <sz val="10"/>
        <rFont val="Calibri"/>
        <family val="2"/>
        <charset val="162"/>
        <scheme val="minor"/>
      </rPr>
      <t xml:space="preserve"> olmuştur. </t>
    </r>
    <r>
      <rPr>
        <b/>
        <sz val="10"/>
        <rFont val="Calibri"/>
        <family val="2"/>
        <charset val="162"/>
        <scheme val="minor"/>
      </rPr>
      <t>(25 Ocak 2021 tarih ve 31375 sayılı Resmi Gazete)</t>
    </r>
  </si>
  <si>
    <t>Beyanname Verme ve Vergi Ödeme Süreleri</t>
  </si>
  <si>
    <t xml:space="preserve">1.Tk. MART - 2.Tk.TEMMUZ içinde </t>
  </si>
  <si>
    <t>ŞUBAT ayı içinde</t>
  </si>
  <si>
    <t xml:space="preserve">SGK PRİM BİLDİRGELERİ </t>
  </si>
  <si>
    <t>309.000 TL</t>
  </si>
  <si>
    <t>2020 Yılı Satış veya Hasılatları Aşağıda Belirtilen Tutarları Aşmayan Mükellefler</t>
  </si>
  <si>
    <t>2021 Yılında Beyannamelerini İmzalatmak Zorunda Olanlar</t>
  </si>
  <si>
    <r>
      <t xml:space="preserve">Kurumlar vergisi veya ticari, zirai ve mesleki kazancı nedeniyle gerçek usulde vergilendirilen gelir vergisi mükelleflerinden, </t>
    </r>
    <r>
      <rPr>
        <b/>
        <sz val="11"/>
        <color theme="1"/>
        <rFont val="Calibri"/>
        <family val="2"/>
        <charset val="162"/>
        <scheme val="minor"/>
      </rPr>
      <t>2020 yılı</t>
    </r>
    <r>
      <rPr>
        <sz val="11"/>
        <color theme="1"/>
        <rFont val="Calibri"/>
        <family val="2"/>
        <charset val="162"/>
        <scheme val="minor"/>
      </rPr>
      <t xml:space="preserve"> aktif toplamı </t>
    </r>
    <r>
      <rPr>
        <b/>
        <sz val="11"/>
        <color theme="1"/>
        <rFont val="Calibri"/>
        <family val="2"/>
        <charset val="162"/>
        <scheme val="minor"/>
      </rPr>
      <t>13.258.000 TL</t>
    </r>
    <r>
      <rPr>
        <sz val="11"/>
        <color theme="1"/>
        <rFont val="Calibri"/>
        <family val="2"/>
        <charset val="162"/>
        <scheme val="minor"/>
      </rPr>
      <t xml:space="preserve"> 'yi ve net satışlar toplamı </t>
    </r>
    <r>
      <rPr>
        <b/>
        <sz val="11"/>
        <color theme="1"/>
        <rFont val="Calibri"/>
        <family val="2"/>
        <charset val="162"/>
        <scheme val="minor"/>
      </rPr>
      <t>26.508.000</t>
    </r>
    <r>
      <rPr>
        <sz val="11"/>
        <color theme="1"/>
        <rFont val="Calibri"/>
        <family val="2"/>
        <charset val="162"/>
        <scheme val="minor"/>
      </rPr>
      <t xml:space="preserve"> TL'yi aşmayanlar</t>
    </r>
  </si>
  <si>
    <t>Basit Usule Tabi Olmanın Genel Şartlarından Olan İşyeri Kira Bedeli (GVK 47/2) (GVK Tebliği Sıra No:313)</t>
  </si>
  <si>
    <r>
      <t xml:space="preserve">– Büyükşehir belediye sınırları içinde </t>
    </r>
    <r>
      <rPr>
        <b/>
        <sz val="11"/>
        <rFont val="Calibri"/>
        <family val="2"/>
        <charset val="162"/>
        <scheme val="minor"/>
      </rPr>
      <t>12.000,00 TL</t>
    </r>
  </si>
  <si>
    <r>
      <t>– Diğer yerlerde</t>
    </r>
    <r>
      <rPr>
        <b/>
        <sz val="11"/>
        <rFont val="Calibri"/>
        <family val="2"/>
        <charset val="162"/>
        <scheme val="minor"/>
      </rPr>
      <t xml:space="preserve"> 7.600,00 TL,</t>
    </r>
  </si>
  <si>
    <t>Basit Usule Tabi Olmanın Özel Şartlarını Belirleyen Hadler (GVK 48 md)        (GVK Tebliği Sıra No:313)</t>
  </si>
  <si>
    <t>Satın aldıkları malları olduğu gibi veya işledikten sonra satanların yıllık alımları tutarının 150.000 TL’yi veya yıllık satışları tutarının 240.000 TL’yi aşmaması,</t>
  </si>
  <si>
    <t>1 numaralı bentte yazılı olanların dışındaki işlerle uğraşanların bir yıl içinde elde ettikleri gayri safi işhasılatının 76.000 TL’yi lirayı aşmaması</t>
  </si>
  <si>
    <t>1 ve 2 numaralı bentlerde yazılı işlerin birlikte yapılması halinde, yıllık satış tutarı ile iş hasılatı toplamının 150.000 TL’yi aşmaması.</t>
  </si>
  <si>
    <t>– Alış Tutarı 300.000 TL</t>
  </si>
  <si>
    <t>– Satış Tutarı 420.000 TL</t>
  </si>
  <si>
    <t>2-Yıllık Gayri Safi İş Hasılatı 150.000 TL</t>
  </si>
  <si>
    <t>3-İş Hasılatının Beş Katı İle Yıllık Satış Tutarının Toplamı 300.000 TL</t>
  </si>
  <si>
    <t>VUK Tebliği Sıra No:522</t>
  </si>
  <si>
    <t>Bilanço Hesabı Esasına Göre Defter Tutma Hadleri (VUK Mükerrer MD. 177)</t>
  </si>
  <si>
    <t>2021 Yılı Cenaze Yardımı</t>
  </si>
  <si>
    <t>2021 Yılı Çevre Temizlik Vergileri</t>
  </si>
  <si>
    <r>
      <t xml:space="preserve">(3) Buna göre, kalkınmada öncelikli yörelerdeki belediyeler ile nüfusu 5.000’den az olan belediyelerde bulunan konutlara ait çevre temizlik vergisi su tüketim miktarı esas alınmak suretiyle metreküp başına </t>
    </r>
    <r>
      <rPr>
        <b/>
        <sz val="9"/>
        <color rgb="FFFF0000"/>
        <rFont val="Calibri"/>
        <family val="2"/>
        <charset val="162"/>
        <scheme val="minor"/>
      </rPr>
      <t>19</t>
    </r>
    <r>
      <rPr>
        <sz val="8"/>
        <rFont val="Calibri"/>
        <family val="2"/>
        <charset val="162"/>
        <scheme val="minor"/>
      </rPr>
      <t xml:space="preserve"> kuruş olarak hesaplanacak; işyeri ve diğer şekillerde kullanılan binalara ait çevre temizlik vergisi tutarları ise aşağıdaki tarifeye göre hesaplanacaktır.</t>
    </r>
  </si>
  <si>
    <t>2021 Damga Vergisi Oranları</t>
  </si>
  <si>
    <t>(GVK Tebliği Seri No:313)</t>
  </si>
  <si>
    <t>2021 Ek Mali Tablo Düzenleme Sınırı</t>
  </si>
  <si>
    <t xml:space="preserve">2020 Yılı Aktif Toplamı </t>
  </si>
  <si>
    <t>2020 Yılı Net Satışlar Toplamı</t>
  </si>
  <si>
    <t>2021 yılı vergi değerleri, 2020 yılı vergi değerlerinin, bu yıla ait yeniden
değerleme oranının yarısı olan (% 9,11/2=) % 4,555  oranında artırılması suretiyle bulunacak tutarlar olacaktır.</t>
  </si>
  <si>
    <t>01.01.2021 - 31.12.2021</t>
  </si>
  <si>
    <t>1.500,00 TL</t>
  </si>
  <si>
    <t>Kurumlar Vergisi Mükelleflerinde (2021 I. Dönemden itibaren)</t>
  </si>
  <si>
    <t>24.000 TL’ye kadar</t>
  </si>
  <si>
    <t>53.000 TL’nin 24.000 TL’si için 3.600 TL, fazlası</t>
  </si>
  <si>
    <t>130.000 TL'nin 53.000 TL'si için 9.400 TL (ücret gelirlerinde 190.000 TL'nin
53.000 TL'si için 9.400 TL), fazlası</t>
  </si>
  <si>
    <t>650.000 TL'nin 130.000 TL'si için 30.190 TL (ücret gelirlerinde 650.000
TL'nin 190.000 TL'si için 46.390 TL), fazlası</t>
  </si>
  <si>
    <t xml:space="preserve">650.000 TL'den fazlasının 650.000 TL'si için 212.190 TL (ücret gelirlerinde
650.000 TL'den fazlasının 650.000 TL'si için 207.390 TL), fazlası </t>
  </si>
  <si>
    <t>2021 YILINDA UYGULANACAK CEZA MİKTARI (TL)                                                                               (Yeniden Değerleme Oranı % 9,11)</t>
  </si>
  <si>
    <t>TEVKİFAT YAPMAK ZORUNDA OLANLAR</t>
  </si>
  <si>
    <t>İkametgahı, İşyeri, Kanuni Merkezi ve İş Merkezi Türkiye’de Bulunmayanlar Tarafından Yapılan İşlemler</t>
  </si>
  <si>
    <t>Teslim ve Hizmet İfası İşlemlerine Muhatap Olan Türkiye’deki Alıcılar</t>
  </si>
  <si>
    <t>GVK’nın 94. Maddesinde Sayılan Kişi ve Kuruluşlar</t>
  </si>
  <si>
    <t>Temizlik, Çevre ve Bahçe Hizmetleri</t>
  </si>
  <si>
    <t>Makine, Teçhizat, Demirbaş ve Taşıtlara Ait Tadil, Bakım ve Onarım Hizmetleri</t>
  </si>
  <si>
    <t>Belirlenmiş Alıcılar</t>
  </si>
  <si>
    <t>Yemek Servis ve Organizasyon Hizmetleri</t>
  </si>
  <si>
    <t>Etüt, Plan-Proje, Danışmanlık, Denetim ve Benzeri Hizmetler</t>
  </si>
  <si>
    <t>Fason Olarak Yaptırılan Tekstil ve Konfeksiyon İşleri, Çanta ve Ayakkabı Dikim İşleri ve Bu İşlere Aracılık Hizmetleri</t>
  </si>
  <si>
    <t>Yapı Denetim Hizmetleri</t>
  </si>
  <si>
    <t>Servis Taşımacılığı Hizmeti</t>
  </si>
  <si>
    <t>Her Türlü Baskı ve Basım Hizmetleri</t>
  </si>
  <si>
    <t>İşgücü Temin Hizmetleri</t>
  </si>
  <si>
    <t>Turistik Mağazalara Verilen Müşteri Bulma/Götürme Hizmetleri</t>
  </si>
  <si>
    <t>Yapım İşleri ve Bu İşlerle Birlikte İfa Edilen Mühendislik-Mimarlık ve Etüt-Proje Hizmetleri</t>
  </si>
  <si>
    <t>Spor Kulüplerinin (Şirketleşenler dahil) Yayın, Reklam ve İsim Hakkı Gelirlerine Konu İşlemleri</t>
  </si>
  <si>
    <t>5018 sayılı Kanuna Ekli Cetveller Kapsamındaki İdare Kurum ve Kuruluşlara Yapılan ve Yukarıda Belirlenenler Dışındaki Hizmetler</t>
  </si>
  <si>
    <t>5018 sayılı Kanuna Ekli Cetveller Kapsamındaki İdare, Kurum ve Kuruluşlar</t>
  </si>
  <si>
    <t>Bakır, Çinko, Alüminyum ve Kurşun Ürünlerinin Teslimi</t>
  </si>
  <si>
    <t>Metal, Plastik, Lastik, Kauçuk, Kağıt, Cam Hurda ve Atıklarının Teslimleri (Sadece İstisnadan Vazgeçenlerde)</t>
  </si>
  <si>
    <t>Metal, Plastik, Lastik, Kauçuk, Kağıt ve Cam Hurda ve Atıklardan Elde Edilen Hammadde Teslimi</t>
  </si>
  <si>
    <t>Pamuk, Tiftik, Yün ve Yapağı ile Ham Post ve Deri Teslimleri</t>
  </si>
  <si>
    <t>Ağaç ve Orman Ürünleri Teslimi</t>
  </si>
  <si>
    <t>KDV TEVKİFATINA TABİ 
TESLİM VEYA HİZMETLER</t>
  </si>
  <si>
    <t>GVK’nın 18. Maddesi Kapsamına Giren Teslim ve Hizmetler (Bunlardan Sadece GVK'nın 94. maddesinde Sayılanlara Yapılanlar)</t>
  </si>
  <si>
    <t xml:space="preserve">GVK’nın 70. Maddesinde Sayılan Mal ve Hakların Kiralanması İşlemleri (İktisadi İşletmelere Dahil Olmayan Taşınmazlar Hariç) (Kiraya verenin gerçek usulde KDV mükellefi Olmadığı, ancak kiracının gerçek usulde KDV mükellefi olduğu hallerde)
</t>
  </si>
  <si>
    <t>Reklam Verme İşlemleri 
(KDV mükellefiyeti olmayan; amatör spor kulüplerine, oyuncularının formalarında gösterilmek, şahıslara veya kuruluşlara ait bina, arsa, arazi gibi yerlerde duvarlara yazılmak, pano olarak yerleştirilmek, dergi, kitap gibi yazılı eserlerde yayınlanmak ve benzeri şekillerde verilen reklamlar)</t>
  </si>
  <si>
    <t>TEVKİFAT ORANI
(Hesaplanan KDV’nin)</t>
  </si>
  <si>
    <t>1- Gerçek Usulde KDV Mükellefleri,
2- Gelir Vergisi Kanununa göre basit usulde vergilendirilenler (istisnadan vazgeçerek KDV mükellefi olmasalar dahi), banka ve sigorta şirketleri gibi faaliyetleri KDV’den istisna olan işletmeler, sadece KDV’ye tabi işlemlerinin bulunduğu dönemlerde KDV mükellefiyeti tesis ettirerek beyanname vermeleri uygun görülenler, 5018 sayılı Kanuna ekli cetvellerde yer alan idare, kurum ve kuruluşlar</t>
  </si>
  <si>
    <t>1- Reklam Hizmeti Alanlar
2- Gelir Vergisi Kanununa göre basit usulde vergilendirilenler (istisnadan vazgeçerek KDV mükellefi olmasalar dahi), banka ve sigorta şirketleri gibi faaliyetleri KDV’den istisna olan işletmeler, sadece KDV’ye tabi işlemlerinin bulunduğu dönemlerde KDV mükellefiyeti tesis ettirerek beyanname vermeleri uygun görülenler, 5018 sayılı Kanuna ekli cetvellerde yer alan idare, kurum ve kuruluşlar</t>
  </si>
  <si>
    <t>1- KDV Mükellefleri (sadece sorumlu sıfatıyla KDV ödeyenler bu kapsama dahil değildir.)
2- Belirlenmiş Alıcılar(1)</t>
  </si>
  <si>
    <t>KDV mükellefleri (sadece sorumlu sıfatıyla KDV ödeyenler bu kapsama dahil değildir.)</t>
  </si>
  <si>
    <t>Külçe Metal Teslimleri (Bakır, Çinko, Alüminyum ve Kurşun)</t>
  </si>
  <si>
    <t>01/01/2021 tarihinden itibaren işçilere ödenecek kıdem tazminatının yıllık tavan tutarı</t>
  </si>
  <si>
    <t>*İndirimli KDV Oranları 23.12.2020 tarihli 3318 sayılı Resmi Gazete'de yayınlanan Cumhurbakanlığı kararı ile 31.05.2021 tarihine kadar (bu tarih dahil) devam edecektir.</t>
  </si>
  <si>
    <t>% 2</t>
  </si>
  <si>
    <t>23 Aralık 2020 tarihli ve 31343 sayılı Resmi Gazetede yayımlanan 3319 sayılı Cumhurbaşkanı Kararı ile bazı kira ödemelerinde uygulanan %10 stopaj oranına ilişkin indirim süresi 31.05.2021 tarihine kadar uzatılmıştır.</t>
  </si>
  <si>
    <t>a) (I/A) Sayılı Tarife 31.12.2017 tarihinden önce kayıt ve tescil edilen taşıtlarda
uygulanacak tarife</t>
  </si>
  <si>
    <t>Motor Silindir Hacmi (cm³)</t>
  </si>
  <si>
    <t>Taşıtların Yaşları ile Ödenecek Yıllık Vergi Tutarı (TL)</t>
  </si>
  <si>
    <t>1-3 yaş</t>
  </si>
  <si>
    <t>4-6 yaş</t>
  </si>
  <si>
    <t>7-11 yaş</t>
  </si>
  <si>
    <t>12-15 yaş</t>
  </si>
  <si>
    <t>16 ve yukarı yaş</t>
  </si>
  <si>
    <t>Otomobil, kaptıkaçtı, arazi taşıtları ve benzerleri</t>
  </si>
  <si>
    <t>1300 cm³ ve aşağısı</t>
  </si>
  <si>
    <t>1301-1600 cm³ e kadar</t>
  </si>
  <si>
    <t>1601-1800 cm³ e kadar</t>
  </si>
  <si>
    <t>1801-2000 cm³ e kadar</t>
  </si>
  <si>
    <t>2001-2500 cm³ e kadar</t>
  </si>
  <si>
    <t>2501-3000 cm³ e kadar</t>
  </si>
  <si>
    <t>3001-3500 cm³ e kadar</t>
  </si>
  <si>
    <t>3501-4000 cm³ e kadar</t>
  </si>
  <si>
    <t>4001 cm³ ve yukarısı</t>
  </si>
  <si>
    <t>7103 sayılı Kanunun 21 inci maddesiyle 197 sayılı Kanunun Geçici 8 inci maddesine eklenen fıkra uyarınca; (I/A) sayılı tarifede yer alan ve sadece elektrik motoru olan taşıtlardan, motor gücü;</t>
  </si>
  <si>
    <t>70 kW'ı geçmeyenler birinci satırında,</t>
  </si>
  <si>
    <t>85 kW'ı geçen fakat 105 kW'ı geçmeyenler üçüncü satırında,</t>
  </si>
  <si>
    <t>105 kW'ı geçen fakat 120 kW'ı geçmeyenler dördüncü satırında,</t>
  </si>
  <si>
    <t>120 kW'ı geçen fakat 150 kW'ı geçmeyenler beşinci satırında,</t>
  </si>
  <si>
    <t>150 kW'ı geçen fakat 180 kW'ı geçmeyenler altıncı satırında,</t>
  </si>
  <si>
    <t>180 kW'ı geçen fakat 210 kW'ı geçmeyenler yedinci satırında,</t>
  </si>
  <si>
    <t>210 kW'ı geçen fakat 240 kW'ı geçmeyenler sekizinci satırında,</t>
  </si>
  <si>
    <t>240 kW'ı geçenler dokuzuncu satırında</t>
  </si>
  <si>
    <t>yaşları itibarıyla yer alan vergi tutarlarının %25'i oranında vergilendirilecektir.</t>
  </si>
  <si>
    <t>70 kW'ı geçen fakat 85 kW'ı geçmeyenler kinci satırında,</t>
  </si>
  <si>
    <t>Taşıt Değeri (TL)</t>
  </si>
  <si>
    <t>Satır</t>
  </si>
  <si>
    <t>Numarası</t>
  </si>
  <si>
    <t>1 - 3 yaş</t>
  </si>
  <si>
    <t>4 - 6 yaş</t>
  </si>
  <si>
    <t>7 - 11 yaş</t>
  </si>
  <si>
    <t>12 - 15 yaş</t>
  </si>
  <si>
    <t>1- Otomobil, kaptıkaçtı, arazi taşıtları ve benzerleri</t>
  </si>
  <si>
    <t>56.500’ü aşmayanlar</t>
  </si>
  <si>
    <t>56.500’ü aşıp 99.000’i aşmayanlar</t>
  </si>
  <si>
    <t>99.000’i aşanlar</t>
  </si>
  <si>
    <t>1301 - 1600 cm³ e kadar</t>
  </si>
  <si>
    <t>1601 - 1800 cm³ e kadar</t>
  </si>
  <si>
    <t>141.600’ü aşmayanlar</t>
  </si>
  <si>
    <t>141.600’ü aşanlar</t>
  </si>
  <si>
    <t>1801 - 2000 cm³ e kadar</t>
  </si>
  <si>
    <t>2001 - 2500 cm³ e kadar</t>
  </si>
  <si>
    <t>176.800’ü aşmayanlar</t>
  </si>
  <si>
    <t>176.800’ü aşanlar</t>
  </si>
  <si>
    <t>2501 - 3000 cm³ e kadar</t>
  </si>
  <si>
    <t>353.900’ü aşmayanlar</t>
  </si>
  <si>
    <t>353.900’ü aşanlar</t>
  </si>
  <si>
    <t>3001 - 3500 cm³ e kadar</t>
  </si>
  <si>
    <t>3501 - 4000 cm³ e kadar</t>
  </si>
  <si>
    <t>566.400’ü aşmayanlar</t>
  </si>
  <si>
    <t>566.400’ü aşanlar</t>
  </si>
  <si>
    <t>672.600’ü aşmayanlar</t>
  </si>
  <si>
    <t>672.600’ü aşanlar</t>
  </si>
  <si>
    <t>2- Motosikletler</t>
  </si>
  <si>
    <t>  100 - 250 cm3’e kadar</t>
  </si>
  <si>
    <t>  251 - 650 cm3’e kadar</t>
  </si>
  <si>
    <t>  651 - 1200  cm3’e kadar</t>
  </si>
  <si>
    <t>  1201 cm3 ve yukarısı</t>
  </si>
  <si>
    <t>21/3/2018 tarihli ve 7103 sayılı Vergi Kanunları İle Bazı Kanun Ve Kanun Hükmünde Kararnamelerde Değişiklik Yapılması Hakkında Kanunun 18 inci maddesiyle 197 sayılı Kanunun 5 inci maddesine eklenen fıkralar uyarınca;</t>
  </si>
  <si>
    <r>
      <t>(I) sayılı tarifenin “</t>
    </r>
    <r>
      <rPr>
        <b/>
        <sz val="14"/>
        <color rgb="FF000000"/>
        <rFont val="Times New Roman"/>
        <family val="1"/>
        <charset val="162"/>
      </rPr>
      <t>1- Otomobil, kaptıkaçtı, arazi taşıtları ve benzerleri</t>
    </r>
    <r>
      <rPr>
        <sz val="14"/>
        <color rgb="FF000000"/>
        <rFont val="Times New Roman"/>
        <family val="1"/>
        <charset val="162"/>
      </rPr>
      <t>” başlıklı bölümünde yer alan ve </t>
    </r>
    <r>
      <rPr>
        <b/>
        <sz val="14"/>
        <color rgb="FF000000"/>
        <rFont val="Times New Roman"/>
        <family val="1"/>
        <charset val="162"/>
      </rPr>
      <t>sadece elektrik motoru olan taşıtlardan</t>
    </r>
    <r>
      <rPr>
        <sz val="14"/>
        <color rgb="FF000000"/>
        <rFont val="Times New Roman"/>
        <family val="1"/>
        <charset val="162"/>
      </rPr>
      <t>, motor gücü;</t>
    </r>
  </si>
  <si>
    <t>70 kW'ı geçmeyenler 1, 2, 3 satır numaralarında,</t>
  </si>
  <si>
    <t>70 kW'ı geçen fakat 85 kW'ı geçmeyenler 4, 5, 6 satır numaralarında,</t>
  </si>
  <si>
    <t>85 kW'ı geçen fakat 105 kW'ı geçmeyenler 7, 8 satır numaralarında,</t>
  </si>
  <si>
    <t>105 kW'ı geçen fakat 120 kW'ı geçmeyenler 9, 10 satır numaralarında,</t>
  </si>
  <si>
    <t>120 kW'ı geçen fakat 150 kW'ı geçmeyenler 11, 12 satır numaralarında,</t>
  </si>
  <si>
    <t>150 kW'ı geçen fakat 180 kW'ı geçmeyenler 13, 14 satır numaralarında,</t>
  </si>
  <si>
    <t>180 kW'ı geçen fakat 210 kW'ı geçmeyenler 15, 16 satır numaralarında,</t>
  </si>
  <si>
    <t>210 kW'ı geçen fakat 240 kW'ı geçmeyenler 17, 18 satır numaralarında,</t>
  </si>
  <si>
    <t>ı) 240 kW'ı geçenler 19, 20 satır numaralarında,</t>
  </si>
  <si>
    <t>yer alan taşıt değerlerine ve yaşına isabet eden vergi tutarlarının %25'i oranında,</t>
  </si>
  <si>
    <r>
      <t>(I) sayılı tarifenin “</t>
    </r>
    <r>
      <rPr>
        <b/>
        <sz val="14"/>
        <color rgb="FF000000"/>
        <rFont val="Times New Roman"/>
        <family val="1"/>
        <charset val="162"/>
      </rPr>
      <t>2- Motosikletler</t>
    </r>
    <r>
      <rPr>
        <sz val="14"/>
        <color rgb="FF000000"/>
        <rFont val="Times New Roman"/>
        <family val="1"/>
        <charset val="162"/>
      </rPr>
      <t>” başlıklı bölümünde yer alan ve sadece elektrik motoru olan taşıtlardan, motor gücü;</t>
    </r>
  </si>
  <si>
    <t>6 kW'ı geçen fakat 15 kW'ı geçmeyenler bu bölümün birinci satırında,</t>
  </si>
  <si>
    <t>15 kW'ı geçen fakat 40 kW'ı geçmeyenler bu bölümün ikinci satırında,</t>
  </si>
  <si>
    <t>40 kW'ı geçen fakat 60 kW'ı geçmeyenler bu bölümün üçüncü satırında,</t>
  </si>
  <si>
    <t>60 kW'ı geçenler bu bölümün dördüncü satırında,</t>
  </si>
  <si>
    <t>yaşları itibarıyla yer alan vergi tutarlarının %25'i oranında vergilendirilecektir.</t>
  </si>
  <si>
    <t>c. (II) Sayılı Motorlu Taşıtlar Vergisi Tarifesi</t>
  </si>
  <si>
    <r>
      <t>b)</t>
    </r>
    <r>
      <rPr>
        <b/>
        <sz val="7"/>
        <color theme="1"/>
        <rFont val="Times New Roman"/>
        <family val="1"/>
        <charset val="162"/>
      </rPr>
      <t xml:space="preserve">       </t>
    </r>
    <r>
      <rPr>
        <b/>
        <sz val="14"/>
        <color theme="1"/>
        <rFont val="Times New Roman"/>
        <family val="1"/>
        <charset val="162"/>
      </rPr>
      <t>01/01/2018 tarihinden itibaren kayıt ve tescil edilecek taşıtlarda uygulanacak tarife:</t>
    </r>
    <r>
      <rPr>
        <sz val="9"/>
        <color rgb="FF000000"/>
        <rFont val="Calibri"/>
        <family val="2"/>
        <charset val="162"/>
        <scheme val="minor"/>
      </rPr>
      <t xml:space="preserve"> </t>
    </r>
  </si>
  <si>
    <t>Taşıt Cinsi ve Oturma Yeri /Azami Toplam Ağırlık</t>
  </si>
  <si>
    <t>1 - 6 yaş</t>
  </si>
  <si>
    <t>7 - 15 yaş</t>
  </si>
  <si>
    <t>1) Minibüs</t>
  </si>
  <si>
    <t>2) Panel van ve motorlu karavanlar (Motor Silindir Hacmi)</t>
  </si>
  <si>
    <t>1900 cm3 ve aşağısı</t>
  </si>
  <si>
    <t>1901 cm3 ve yukarısı</t>
  </si>
  <si>
    <t>3) Otobüs ve benzerleri (Oturma Yeri)</t>
  </si>
  <si>
    <t>25 kişiye kadar</t>
  </si>
  <si>
    <t>26-35 kişiye kadar</t>
  </si>
  <si>
    <t>36-45 kişiye kadar</t>
  </si>
  <si>
    <t>46 kişi ve yukarısı </t>
  </si>
  <si>
    <t>4) Kamyonet, kamyon, çekici ve benzerleri (Azami Toplam Ağırlık)</t>
  </si>
  <si>
    <t>1.500 kg.’a kadar</t>
  </si>
  <si>
    <t>1.501-3.500 kg’a kadar</t>
  </si>
  <si>
    <t>3.501-5.000 kg’a kadar</t>
  </si>
  <si>
    <t>5.001-10.000 kg’a kadar</t>
  </si>
  <si>
    <t>10.001-20.000 kg’a kadar</t>
  </si>
  <si>
    <t>20.001 kg ve yukarısı</t>
  </si>
  <si>
    <r>
      <t>7103 sayılı Kanunun 17 .maddesiyle 197 sayılı Kanunun 2. maddesinde yer alan minibüs tanımının değiştirilmesi neticesinde oturma yeri </t>
    </r>
    <r>
      <rPr>
        <b/>
        <sz val="14"/>
        <color rgb="FF000000"/>
        <rFont val="Times New Roman"/>
        <family val="1"/>
        <charset val="162"/>
      </rPr>
      <t>onyedi kişiye kadar</t>
    </r>
    <r>
      <rPr>
        <sz val="14"/>
        <color rgb="FF000000"/>
        <rFont val="Times New Roman"/>
        <family val="1"/>
        <charset val="162"/>
      </rPr>
      <t xml:space="preserve"> olan ve insan taşımak amacıyla imal edilmiş taşıtlar da minibüs olarak vergilendirilecektir. 7103 sayılı Kanunun 19. maddesiyle 197 sayılı Kanunun 6. maddesine eklenen fıkralar uyarınca;</t>
    </r>
  </si>
  <si>
    <t>- (II) sayılı tarifenin “2) Panel van ve motorlu karavanlar (Motor Silindir hacmi)” başlıklı bölümünde yer alan ve sadece elektrik motoru olan taşıtlardan, motor gücü;</t>
  </si>
  <si>
    <t>a) 115 kW’ı geçmeyenler bu bölümün birinci satırında,</t>
  </si>
  <si>
    <t>b) 115 kW’ı geçenler bu bölümün ikinci satırında,</t>
  </si>
  <si>
    <t>yaşları itibarıyla yer alan vergi tutarlarının %25’i oranında,</t>
  </si>
  <si>
    <t>- (II) sayılı tarifedeki minibüs, otobüs, kamyonet, kamyon, çekici ve benzeri taşıtlardan sadece elektrik motoru olanlar, bu taşıtlara ilişkin tarifede yaşları itibarıyla yer alan vergi tutarlarının %25’i oranında vergilendirilecektir.</t>
  </si>
  <si>
    <t>d-(IV) Sayılı Motorlu Taşıtlar Vergisi Tarifesi</t>
  </si>
  <si>
    <t>Uçak ve helikopterler (Türkkuşu, Türk Hava Kurumuna ait olanlar hariç) aşağıdaki (IV) sayılı tarifeye göre vergilendirilir.</t>
  </si>
  <si>
    <t>Taşıt Cinsi ve Azami Kalkış Ağırlığı</t>
  </si>
  <si>
    <t>Taşıtların Yaşları İle Ödenecek Yıllık Vergi Tutarı (TL)</t>
  </si>
  <si>
    <t>1 – 3 yaş</t>
  </si>
  <si>
    <t>4 – 5 yaş</t>
  </si>
  <si>
    <t>6 – 10 yaş</t>
  </si>
  <si>
    <t>11 ve yukarı yaş</t>
  </si>
  <si>
    <t>Uçak ve helikopterler</t>
  </si>
  <si>
    <t>1.150 kg’a kadar</t>
  </si>
  <si>
    <t>1.151 – 1.800 kg.’a kadar</t>
  </si>
  <si>
    <t>1.801 – 3.000 kg.’a kadar</t>
  </si>
  <si>
    <t>3.001 – 5.000 kg.’a kadar</t>
  </si>
  <si>
    <t>5.001 – 10.000 kg.’a kadar</t>
  </si>
  <si>
    <t>10.001 – 20.000 kg.’a kadar</t>
  </si>
  <si>
    <t>20.001 kg. ve yukarısı</t>
  </si>
  <si>
    <t>(MTV Tebliği Seri No:53)</t>
  </si>
  <si>
    <r>
      <t>197 sayılı Kanunun 6. maddesinin birinci fıkrası uyarınca; Ulaştırma ve Altyapı Bakanlığı tarafından tutulan sivil hava vasıtaları siciline zirai ilaçlama amacıyla kullanılmak üzere kayıt ve tescil edilmiş olan uçaklar için, bu tarifede belirtilen motorlu taşıtlar vergisi tutarları</t>
    </r>
    <r>
      <rPr>
        <b/>
        <sz val="14"/>
        <color rgb="FF000000"/>
        <rFont val="Times New Roman"/>
        <family val="1"/>
        <charset val="162"/>
      </rPr>
      <t xml:space="preserve"> %25’i o</t>
    </r>
    <r>
      <rPr>
        <sz val="14"/>
        <color rgb="FF000000"/>
        <rFont val="Times New Roman"/>
        <family val="1"/>
        <charset val="162"/>
      </rPr>
      <t>ranında uygulanır.</t>
    </r>
  </si>
  <si>
    <t>TCMB internet sitesinde yer alan verilere göre 2020 yılı için açıklanan faiz oranı aşağıda açıklandığı gibidir;</t>
  </si>
  <si>
    <t>(Harçlar Kanunu Tebliği Seri No:86)</t>
  </si>
  <si>
    <t>Taban (01.01.2021-31.12.2021 Tarihleri arası)</t>
  </si>
  <si>
    <t xml:space="preserve">3.577,50 TL </t>
  </si>
  <si>
    <t>26.831,40 TL</t>
  </si>
  <si>
    <t>2021 Yılı SMMM ve YMM Asgari Ücret Tarifesi</t>
  </si>
  <si>
    <t xml:space="preserve">ç) (2018/11750 sayılı BKK ile Yürürlük 18/5/2018) 9 uncu maddenin birinci fıkrasının (9) numaralı bendi kapsamında esnaf muaflığından yararlananlara ihtiyaç fazlası elektrik bedeli olarak yapılan ödemeler üzerinden % 0,"
</t>
  </si>
  <si>
    <r>
      <t>(5615 sayılı Kanunun 6 ncı maddesiyle eklenen bent. Yürürlük; 04.04.2007) </t>
    </r>
    <r>
      <rPr>
        <sz val="11"/>
        <rFont val="Calibri"/>
        <family val="2"/>
        <charset val="162"/>
        <scheme val="minor"/>
      </rPr>
      <t xml:space="preserve">Vergilendirme rejiminin, Türk vergi sisteminin sahip olduğu vergilendirme kapasitesi ile en az aynı düzeyde bir vergilendirme imkânı sağlayıp sağlamadığı ve bilgi değişiminde bulunup bulunmadığı hususu da göz önünde bulundurulmak suretiyle, </t>
    </r>
    <r>
      <rPr>
        <b/>
        <sz val="11"/>
        <rFont val="Calibri"/>
        <family val="2"/>
        <charset val="162"/>
        <scheme val="minor"/>
      </rPr>
      <t>(700 Sayılı KHK'nın 45 nci maddesiyle değişen ibare; Yürürlük: 09.07.2018)</t>
    </r>
    <r>
      <rPr>
        <sz val="11"/>
        <rFont val="Calibri"/>
        <family val="2"/>
        <charset val="162"/>
        <scheme val="minor"/>
      </rPr>
      <t xml:space="preserve"> Cumhurbaşkanınca(44) ilan edilecek ülkelerde yerleşik veya faaliyette bulunanlara (Türkiye’de yerleşik olanların bu ülkelerde bulunan işyerleri dahil) nakden veya hesaben yapılan veya tahakkuk ettirilen her türlü ödemeler üzerinden, bu ödemelerin verginin konusuna girip girmediğine veya ödeme yapılanın mükellef olup olmadığına bakılmaksızın % 30 oranında vergi kesintisi yapılır. Emsaline uygun fiyatlarla satın alınan mal ve iştirak hisseleri için yapılan ödemeler, emsaline uygun fiyatlarla, deniz ve hava ulaştırma araçlarının kiralanması için yapılan ödemeler ile yapılan işin tamamlanabilmesi bakımından zorunluluk arz eden geçiş ücreti, liman ücreti gibi ödemeler üzerinden yapılacak kesinti oranını; her bir ödeme türü, faaliyet konusu ya da sektör itibarıyla ayrı ayrı belirlemeye, sıfıra kadar indirmeye veya kanunî seviyesine kadar getirmeye, </t>
    </r>
    <r>
      <rPr>
        <b/>
        <sz val="11"/>
        <rFont val="Calibri"/>
        <family val="2"/>
        <charset val="162"/>
        <scheme val="minor"/>
      </rPr>
      <t xml:space="preserve">(700 Sayılı KHK'nın 45 nci maddesiyle değişen ibare; Yürürlük: 09.07.2018) </t>
    </r>
    <r>
      <rPr>
        <sz val="11"/>
        <rFont val="Calibri"/>
        <family val="2"/>
        <charset val="162"/>
        <scheme val="minor"/>
      </rPr>
      <t>Cumhurbaşkanı(45) yetkilidir. Yurt dışındaki finans kuruluşlarından temin edilen borçlanmalara ilişkin anapara, faiz ve kâr payı ödemeleri ile sigorta ve reasürans ödemeleri üzerinden bu fıkra uyarınca vergi kesintisi yapılmaz.</t>
    </r>
  </si>
  <si>
    <r>
      <rPr>
        <b/>
        <sz val="11"/>
        <rFont val="Calibri"/>
        <family val="2"/>
        <charset val="162"/>
        <scheme val="minor"/>
      </rPr>
      <t xml:space="preserve">(7194 sayılı kanunun 16 ncı maddesiyle eklenen fıkra; Yürürlük: 07.12.2019) </t>
    </r>
    <r>
      <rPr>
        <sz val="11"/>
        <rFont val="Calibri"/>
        <family val="2"/>
        <charset val="162"/>
        <scheme val="minor"/>
      </rPr>
      <t>9/6/1932 tarihli ve 2004 sayılı İcra ve İflas Kanunu ile 19/3/1969 tarihli ve 1136 sayılı Avukatlık Kanunu uyarınca karşı tarafa yükletilen vekalet ücretini (icra ve iflas müdürlüklerine yatırılanlar dâhil) ödeyenler tarafından gelir vergisi tevkifatı yapılır.</t>
    </r>
  </si>
  <si>
    <r>
      <rPr>
        <b/>
        <sz val="11"/>
        <rFont val="Calibri"/>
        <family val="2"/>
        <charset val="162"/>
        <scheme val="minor"/>
      </rPr>
      <t xml:space="preserve">(7256 sayılı kanunun 17 nci maddesiyle eklenen fıkra; Yürürlük: 17.11.2020) </t>
    </r>
    <r>
      <rPr>
        <sz val="11"/>
        <rFont val="Calibri"/>
        <family val="2"/>
        <charset val="162"/>
        <scheme val="minor"/>
      </rPr>
      <t>Tam mükellef sermaye şirketlerinin iktisap ettikleri kendi hisse senetlerini veya ortaklık paylarını,
i) Sermaye azaltımı yoluyla itfa etmeleri hâlinde iktisap bedeli ile hisse senetlerinin veya ortaklık paylarının itibari değeri arasındaki fark tutar sermaye azaltımına ilişkin kararın ticaret sicilinde tescil edildiği tarih,
ii) İktisap bedelinin altında bir bedel karşılığında elden çıkarmaları hâlinde iktisap bedeli ile elden çıkarma bedeli arasındaki fark tutar elden çıkarma tarihi,
iii) İktisap ettikleri tarihten itibaren iki tam yıl içerisinde, sermaye azaltımı yoluyla itfa etmemeleri veya elden çıkarmamaları hâlinde, iktisap bedeli ile hisse senetlerinin veya ortaklık paylarının itibari değeri arasındaki fark tutar iktisap tarihinden itibaren iki tam yıllık sürenin son günü,
itibarıyla dağıtılmış kâr payı sayılır ve bu tutarlar üzerinden %15 oranında vergi tevkifatı yapılır. Bu fıkra kapsamında tevkif edilen vergiler herhangi bir vergiden mahsup edilemez. Cumhurbaşkanı, tam mükellef sermaye şirketinin paylarının Borsa İstanbul'da işlem görüp görmemesine, işlem gören paylarının toplam payları içindeki oranına, geri alınan payların Borsa İstanbul'da işlem gören paylardan olup olmamasına, tam mükellef kurumlardan geri alınıp alınmamasına, tam mükellef sermaye şirketinin yıllık satış hasılatı ve diğer gelirlerinin toplam tutarına göre ayrı ayrı ya da birlikte, bu oranı sıfıra kadar indirmeye veya bir katına kadar artırmak suretiyle yeniden tespit etmeye yetkilidir.</t>
    </r>
  </si>
  <si>
    <r>
      <rPr>
        <b/>
        <sz val="11"/>
        <rFont val="Calibri"/>
        <family val="2"/>
        <charset val="162"/>
        <scheme val="minor"/>
      </rPr>
      <t>(700 Sayılı KHK'nın 45 nci maddesiyle değişen ibare; Yürürlük: 09.07.2018)</t>
    </r>
    <r>
      <rPr>
        <sz val="11"/>
        <rFont val="Calibri"/>
        <family val="2"/>
        <charset val="162"/>
        <scheme val="minor"/>
      </rPr>
      <t xml:space="preserve"> Cumhurbaşkanı(45),  bu maddede yer alan tevkifat nispetini, her bir ödeme ve gelir için ayrı ayrı sıfıra kadar indirmeye veya bir katına kadar artırmak suretiyle yeniden tespit etmeye yetkilidir. Bu yetki;</t>
    </r>
  </si>
  <si>
    <r>
      <rPr>
        <b/>
        <sz val="11"/>
        <rFont val="Calibri"/>
        <family val="2"/>
        <charset val="162"/>
        <scheme val="minor"/>
      </rPr>
      <t>,(700 Sayılı KHK'nın 45 nci maddesiyle değişen ibare; Yürürlük: 09.07.2018)</t>
    </r>
    <r>
      <rPr>
        <sz val="11"/>
        <rFont val="Calibri"/>
        <family val="2"/>
        <charset val="162"/>
        <scheme val="minor"/>
      </rPr>
      <t xml:space="preserve"> Cumhurbaşkanı(45), bu maddede yer alan tevkifat nispetini, kara, deniz ve hava ulaştırması işiyle iştigal eden dar mükellefler için, ülkeler itibariyle ve karşılıklı olmak şartıyla, ayrı ayrı veya topluca sıfıra kadar indirmeye veya bir katına kadar artırmak suretiyle yeniden tespit etmeye yetkilidir.</t>
    </r>
  </si>
  <si>
    <r>
      <t>7-</t>
    </r>
    <r>
      <rPr>
        <sz val="11"/>
        <rFont val="Calibri"/>
        <family val="2"/>
        <charset val="162"/>
        <scheme val="minor"/>
      </rPr>
      <t> 75 inci maddenin ikinci fıkrasının 5 numaralı bendinde yazılı menkul sermaye iratlarından </t>
    </r>
    <r>
      <rPr>
        <b/>
        <sz val="11"/>
        <rFont val="Calibri"/>
        <family val="2"/>
        <charset val="162"/>
        <scheme val="minor"/>
      </rPr>
      <t>(5228 sayılı Kanunun 29 uncu maddesiyle değiştirilen parantez içi ibare. Yürürlük; 01.01.2005) </t>
    </r>
    <r>
      <rPr>
        <sz val="11"/>
        <rFont val="Calibri"/>
        <family val="2"/>
        <charset val="162"/>
        <scheme val="minor"/>
      </rPr>
      <t xml:space="preserve">(Kanunla kurulan dernek ve vakıflar, </t>
    </r>
    <r>
      <rPr>
        <b/>
        <sz val="11"/>
        <rFont val="Calibri"/>
        <family val="2"/>
        <charset val="162"/>
        <scheme val="minor"/>
      </rPr>
      <t>(700 Sayılı KHK'nın 45 nci maddesiyle değişen ibare; Yürürlük: 09.07.2018)</t>
    </r>
    <r>
      <rPr>
        <sz val="11"/>
        <rFont val="Calibri"/>
        <family val="2"/>
        <charset val="162"/>
        <scheme val="minor"/>
      </rPr>
      <t xml:space="preserve">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t>
    </r>
    <r>
      <rPr>
        <b/>
        <sz val="11"/>
        <rFont val="Calibri"/>
        <family val="2"/>
        <charset val="162"/>
        <scheme val="minor"/>
      </rPr>
      <t> (14)</t>
    </r>
  </si>
  <si>
    <r>
      <t>8.</t>
    </r>
    <r>
      <rPr>
        <sz val="11"/>
        <rFont val="Calibri"/>
        <family val="2"/>
        <charset val="162"/>
        <scheme val="minor"/>
      </rPr>
      <t> Mevduat faizlerinden </t>
    </r>
    <r>
      <rPr>
        <b/>
        <sz val="11"/>
        <rFont val="Calibri"/>
        <family val="2"/>
        <charset val="162"/>
        <scheme val="minor"/>
      </rPr>
      <t>(5228 sayılı Kanunun 29 uncu maddesiyle değiştirilen parantez içi ibare. Yürürlük; 01.01.2005) </t>
    </r>
    <r>
      <rPr>
        <sz val="11"/>
        <rFont val="Calibri"/>
        <family val="2"/>
        <charset val="162"/>
        <scheme val="minor"/>
      </rPr>
      <t xml:space="preserve">(Kanunla kurulan dernek ve vakıflar, </t>
    </r>
    <r>
      <rPr>
        <b/>
        <sz val="11"/>
        <rFont val="Calibri"/>
        <family val="2"/>
        <charset val="162"/>
        <scheme val="minor"/>
      </rPr>
      <t xml:space="preserve">(700 Sayılı KHK'nın 45 nci maddesiyle değişen ibare; Yürürlük: 09.07.2018) </t>
    </r>
    <r>
      <rPr>
        <sz val="11"/>
        <rFont val="Calibri"/>
        <family val="2"/>
        <charset val="162"/>
        <scheme val="minor"/>
      </rPr>
      <t>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t>
    </r>
    <r>
      <rPr>
        <b/>
        <sz val="11"/>
        <rFont val="Calibri"/>
        <family val="2"/>
        <charset val="162"/>
        <scheme val="minor"/>
      </rPr>
      <t>(14)</t>
    </r>
  </si>
  <si>
    <t>“8. Mevduat faizlerinden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</si>
  <si>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r>
      <t>9.</t>
    </r>
    <r>
      <rPr>
        <sz val="11"/>
        <rFont val="Calibri"/>
        <family val="2"/>
        <charset val="162"/>
        <scheme val="minor"/>
      </rPr>
      <t> 75 inci maddenin ikinci fıkrasının 12 numaralı bendinde yer alan menkul sermaye iratlarından </t>
    </r>
    <r>
      <rPr>
        <b/>
        <sz val="11"/>
        <rFont val="Calibri"/>
        <family val="2"/>
        <charset val="162"/>
        <scheme val="minor"/>
      </rPr>
      <t>(5228 sayılı Kanunun 29 uncu maddesiyle değiştirilen parantez içi ibare. Yürürlük; 01.01.2005) </t>
    </r>
    <r>
      <rPr>
        <sz val="11"/>
        <rFont val="Calibri"/>
        <family val="2"/>
        <charset val="162"/>
        <scheme val="minor"/>
      </rPr>
      <t>(Kanunla kurulan dernek ve vakıflar, ,</t>
    </r>
    <r>
      <rPr>
        <b/>
        <sz val="11"/>
        <rFont val="Calibri"/>
        <family val="2"/>
        <charset val="162"/>
        <scheme val="minor"/>
      </rPr>
      <t>(700 Sayılı KHK'nın 45 nci maddesiyle değişen ibare; Yürürlük: 09.07.2018)</t>
    </r>
    <r>
      <rPr>
        <sz val="11"/>
        <rFont val="Calibri"/>
        <family val="2"/>
        <charset val="162"/>
        <scheme val="minor"/>
      </rPr>
      <t xml:space="preserve">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t>
    </r>
    <r>
      <rPr>
        <b/>
        <sz val="11"/>
        <rFont val="Calibri"/>
        <family val="2"/>
        <charset val="162"/>
        <scheme val="minor"/>
      </rPr>
      <t>(14)</t>
    </r>
  </si>
  <si>
    <t>“9. 75 inci maddenin ikinci fıkrasının (12) numaralı bendinde yer alan menkul sermaye iratlarından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</si>
  <si>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r>
      <t>14.</t>
    </r>
    <r>
      <rPr>
        <sz val="11"/>
        <rFont val="Calibri"/>
        <family val="2"/>
        <charset val="162"/>
        <scheme val="minor"/>
      </rPr>
      <t> 75 inci maddenin ikinci fıkrasının 14 numaralı bendinde yer alan menkul sermaye iratlarından </t>
    </r>
    <r>
      <rPr>
        <b/>
        <sz val="11"/>
        <rFont val="Calibri"/>
        <family val="2"/>
        <charset val="162"/>
        <scheme val="minor"/>
      </rPr>
      <t>(5228 sayılı Kanunun 29 uncu maddesiyle değiştirilen parantez içi ibare. Yürürlük; 01.01.2005) </t>
    </r>
    <r>
      <rPr>
        <sz val="11"/>
        <rFont val="Calibri"/>
        <family val="2"/>
        <charset val="162"/>
        <scheme val="minor"/>
      </rPr>
      <t>(Kanunla kurulan dernek ve vakıflar, Bakanla</t>
    </r>
    <r>
      <rPr>
        <b/>
        <sz val="11"/>
        <rFont val="Calibri"/>
        <family val="2"/>
        <charset val="162"/>
        <scheme val="minor"/>
      </rPr>
      <t xml:space="preserve">r (700 Sayılı KHK'nın 45 nci maddesiyle değişen ibare; Yürürlük: 09.07.2018) </t>
    </r>
    <r>
      <rPr>
        <sz val="11"/>
        <rFont val="Calibri"/>
        <family val="2"/>
        <charset val="162"/>
        <scheme val="minor"/>
      </rPr>
      <t>Cumhurbaşkanınca(44)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t>
    </r>
    <r>
      <rPr>
        <b/>
        <sz val="11"/>
        <rFont val="Calibri"/>
        <family val="2"/>
        <charset val="162"/>
        <scheme val="minor"/>
      </rPr>
      <t>(14) (33)</t>
    </r>
  </si>
  <si>
    <t>“14. 75 inci maddenin ikinci fıkrasının (14) numaralı bendinde yer alan menkul sermaye iratlarından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</si>
  <si>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53.000,00 TL</t>
  </si>
  <si>
    <t>(GVK Tebliği No:313)</t>
  </si>
  <si>
    <t>2.800,00 TL</t>
  </si>
  <si>
    <t>6102 Sayılı Türk Ticaret Kanunu’nda Kabahat Olarak Tanımlanan Fiiller</t>
  </si>
  <si>
    <t>İdari Para Cezası Tutarları (TL)</t>
  </si>
  <si>
    <t>Tescil ve kayıt için gerçeğe aykırı beyanda bulunulması</t>
  </si>
  <si>
    <t>Tacirin, ticari işletmesine ilişkin işlemleri, ticaret unvanıyla yapmaması ve işletmesiyle ilgili senetlerle diğer belgeleri bu unvan altında imzalamaması</t>
  </si>
  <si>
    <t>Tescil edilen ticaret unvanının, ticari işletmenin görülebilecek bir yerine okunaklı bir şekilde yazılmaması</t>
  </si>
  <si>
    <t>Ticari mektuplarda ve ticari defterlerin dayanağını oluşturan belgelerde ticaret unvanının, işletmenin merkezinin, ticaret sicili numarasının ve şirket internet sitesi oluşturma yükümlülüğüne tabi ise internet sitesi adresinin gösterilmemesi, internet sitesi yükümlülüğü olan sermaye şirketlerince bu bilgilerin internet sitesine konulmaması</t>
  </si>
  <si>
    <t>İnternet sitesi kurma yükümlülüğü olan anonim şirketlerin; yönetim kurulu başkan ve üyelerinin adları ve soyadları ile taahhüt edilen ve ödenen sermaye miktarını, limited şirketlerin; müdürlerinin adları ve soyadları ile taahhüt edilen ve ödenen sermaye miktarını, sermayesi paylara bölünmüş komandit şirketlerin de yöneticilerinin adları ve soyadları ile taahhüt edilen ve ödenen sermaye miktarını, internet sitelerinde yayımlamamaları</t>
  </si>
  <si>
    <t>Tacirin, ticari işletmenin açıldığı günden itibaren onbeş gün içinde, ticari işletmesini ve seçtiği ticaret unvanını tescil ve ilan ettirmemesi</t>
  </si>
  <si>
    <t>Tacirin kullanacağı ticaret unvanını ve bunun altına atacağı imzayı, notere onaylattırdıktan sonra sicil müdürlüğüne vermemesi, tacir tüzel kişi ise, unvanla birlikte onun adına imzaya yetkili kimselerin imzalarının notere onaylattırılarak sicil müdürlüğüne verilmemesi</t>
  </si>
  <si>
    <t>Merkezi Türkiye’de bulunan ticari işletmelerin şubelerinin, açıldıkları günden itibaren onbeş gün içinde kendilerini ve seçtikleri ticaret unvanını bulundukları yerin ticaret siciline tescil ve ilan ettirmemeleri, şube adına temsile yetkili kişilerin imzalarını notere onaylattıktan sonra sicil müdürüne vermemeleri,</t>
  </si>
  <si>
    <t>Merkezleri Türkiye dışında bulunan ticari işletmelerin Türkiye’deki şubelerinin, açıldıkları günden itibaren onbeş gün içinde kendilerini ve seçtikleri ticaret unvanını bulundukları yerin ticaret siciline tescil ve ilan ettirmemeleri, şube adına temsile yetkili kişilerin imzalarını notere onaylattıktan sonra sicil müdürüne vermemeleri, yerleşim yeri Türkiye’de bulunan tam yetkili bir ticari mümessil atamamaları</t>
  </si>
  <si>
    <t>Gerçek kişi tacirin ticaret unvanındaki adının ve soyadının kısaltılarak yazılması</t>
  </si>
  <si>
    <t>Kollektif şirketin ticaret unvanında, bütün ortakların veya ortaklardan en az birinin adı ve soyadıyla şirketin ve türünü gösterecek bir ibareye yer verilmemesi</t>
  </si>
  <si>
    <t>Adi veya sermayesi paylara bölünmüş komandit şirketlerin ticaret unvanlarında, komandite ortaklardan en az birinin adının ve soyadının, şirketin ve türünün gösterilmemesi, bu şirketlerin ticaret unvanlarında komanditer ortakların adları ve soyadlarına yer verilmesi</t>
  </si>
  <si>
    <t>Anonim, limited ve kooperatif şirketlerin, ticaret unvanlarında işletme konusunun gösterilmemesi, ticaret unvanlarında, “anonim şirket”, “limited şirket” ve “kooperatif” kelimelerinin bulunmaması, bu şirketlerin ticaret unvanında, gerçek bir kişinin adı veya soyadı yer aldığı takdirde, şirket türünü gösteren ibarelerin, baş harflerle veya başka bir şekilde kısaltma yapılarak yazılması</t>
  </si>
  <si>
    <t>Ticari işletmeye sahip olan dernek, vakıf ve diğer tüzel kişilerin ticaret unvanlarında adlarının bulunmaması, donatma iştirakinin ticaret unvanında, ortak donatanlardan en az birinin adı ve soyadının veya deniz ticaretinde kullanılan geminin adının yer almaması, ticaret unvanındaki soyadların ve geminin adının kısaltılması, ticaret unvanında donatma iştirakinin belirtilmemesi</t>
  </si>
  <si>
    <t>Bir ticaret unvanına Türkiye’nin herhangi bir sicil dairesinde daha önce tescil edilmiş bulunan diğer bir unvandan ayırt edilmesi için gerekli olduğu takdirde, ek yapılmaması</t>
  </si>
  <si>
    <t>Her şubenin, kendi merkezinin ticaret unvanını, şube olduğunu belirterek kullanmaması</t>
  </si>
  <si>
    <t>Merkezi yabancı ülkede bulunan bir işletmenin Türkiye’deki şubesinin ticaret unvanında, merkezin ve şubenin bulunduğu yerlerin ve şube olduğunun gösterilmemesi</t>
  </si>
  <si>
    <t>İşletme adının tescil ve ilan ettirilmemesi</t>
  </si>
  <si>
    <t>Defterlerin üçüncü kişi uzmanlara, makul bir süre içinde yapacakları incelemede işletmenin faaliyetleri ve finansal durumu hakkında fikir verebilecek şekilde tutulmaması</t>
  </si>
  <si>
    <t>İşletme faaliyetlerinin oluşumunun ve gelişmesinin defterlerden izlenememesi</t>
  </si>
  <si>
    <t>Tacirin, işletmesiyle ilgili olarak gönderilmiş bulunan her türlü belgenin, kopyasını, yazılı, görsel veya elektronik ortamda saklamaması</t>
  </si>
  <si>
    <t>Ticari defterlerin açılış veya kapanış onaylarının yaptırılmaması</t>
  </si>
  <si>
    <t>Defterlerin Türkçe tutulmaması</t>
  </si>
  <si>
    <t>Defterlerde, kısaltmaların, harflerin, rakamların ve sembollerin kullanılması halinde bunların anlamlarının açıkça belirtilmemesi</t>
  </si>
  <si>
    <t>Defterlere yazımların ve diğer gerekli kayıtların eksiksiz doğru, zamanında ve düzenli olarak yapılmaması</t>
  </si>
  <si>
    <t>Defterlere yapılan bir kaydın, önceki içeriği belirlenemeyecek şekilde çizilmesi ve değiştirilmesi</t>
  </si>
  <si>
    <t>Defterlerde, kayıt sırasında mı yoksa daha sonra mı yapıldığı anlaşılmayan değiştirmelerin yapılması</t>
  </si>
  <si>
    <t>Defterlerin ve diğer kayıtların elektronik ortamda tutulması durumunda, bu bilgilerin her zaman kolaylıkla okunmasının temin edilmemiş olması</t>
  </si>
  <si>
    <t>Hileli envanter çıkarılması</t>
  </si>
  <si>
    <t>Elektronik ortamda saklanan belgelerin ibraz edilememesi</t>
  </si>
  <si>
    <t>Finansal tabloların, Kamu Gözetimi, Muhasebe ve Denetim Standartları Kurumu tarafından yayımlanan muhasebe standartlarına göre düzenlenmemesi</t>
  </si>
  <si>
    <t>1/1/2021 tarihinden itibaren 7338 sayılı Kanunun 4 üncü maddesinin birinci fıkrasının (b), (d) ve (e) bentlerinde yer alan istisna tutarları;</t>
  </si>
  <si>
    <t>– Evlatlıklar dâhil, füruğ ve eşten her birine isabet eden miras hisselerinde 334.534 TL (füruğ bulunmaması halinde eşe isabet eden miras hissesinde 669.479 TL),</t>
  </si>
  <si>
    <t>– İvazsız suretle meydana gelen intikallerde 7.703  TL,</t>
  </si>
  <si>
    <t>– Para ve mal üzerine düzenlenen yarışma ve çekilişler ile 14/3/2007 tarihli ve 5602 sayılı Şans Oyunları Hasılatından Alınan Vergi, Fon ve Payların Düzenlenmesi Hakkında Kanunda tanımlanan şans oyunlarında kazanılan ikramiyelerde 7.703 TL,</t>
  </si>
  <si>
    <t>1/1/2021 tarihinden itibaren veraset yoluyla veya ivazsız suretle meydana gelen intikallerde veraset ve intikal vergisi aşağıdaki tarifeye göre hesaplanacaktır.</t>
  </si>
  <si>
    <t>İlk                            380.000 TL için</t>
  </si>
  <si>
    <t>Sonra gelen        900.000 TL için</t>
  </si>
  <si>
    <t>Sonra gelen        1.900.000 TL için</t>
  </si>
  <si>
    <t>Sonra gelen         3.600.000 TL için</t>
  </si>
  <si>
    <t>Matrahın              6.780.000 TL’yi aşan bölümü için</t>
  </si>
  <si>
    <t>Yemek Yardımı Muafiyeti (Gelir Vergisi Yönünden) (GVK Tebliği No:313)</t>
  </si>
  <si>
    <t>2020- % 9,11</t>
  </si>
  <si>
    <t>İstisna Tutarı (2021)</t>
  </si>
  <si>
    <t>2020 Aktif toplamı 4.613.700 TL veya net satışlar toplamı 9.227.105 TL‘ yi aşan üretim ve hizmet işletmeleri 2021 yılında maliyet hesaplarını 7⁄A seçeneğine göre tutmak zorundadırlar.</t>
  </si>
  <si>
    <t>25.01.2021 tarihli 31375 nolu Resmi Gazete 'de yayınlanan tebliğ ile Vergi Usul Kanunu Genel Tebliği (Sıra No: 396)’nde değişiklik yapılmıştır (Sıra No: 523).</t>
  </si>
  <si>
    <t>Ocak 2010 Ayından İtibaren Mükelleflerin 2010 yılı ve müteakip yılların aylık dönemlerine ilişkin mal ve/veya hizmet alışları ile mal ve/veya hizmet satışlarına uygulanacak had 5.000 TL olarak yeniden belirlenmiştir (Vergi Usul Kanunu Genel Tebliği (Sıra No: 523)</t>
  </si>
  <si>
    <t>2021 YILI PRATİK BİLGİLER</t>
  </si>
  <si>
    <r>
      <t xml:space="preserve">2021 yılı için uygulanacak </t>
    </r>
    <r>
      <rPr>
        <b/>
        <u/>
        <sz val="9"/>
        <color indexed="8"/>
        <rFont val="Times New Roman"/>
        <family val="1"/>
        <charset val="162"/>
      </rPr>
      <t>temel</t>
    </r>
    <r>
      <rPr>
        <b/>
        <sz val="9"/>
        <color indexed="8"/>
        <rFont val="Times New Roman"/>
        <family val="1"/>
        <charset val="162"/>
      </rPr>
      <t xml:space="preserve">  ceza miktarı (Yeniden Değerleme Oranı %9,11</t>
    </r>
  </si>
  <si>
    <t xml:space="preserve">2021 Yılında Uygulanacak Ceza Miktarı (TL)                                                                                                (Yeniden Değerleme Oranı %9,11)                                                                                              </t>
  </si>
  <si>
    <t>4/1-a</t>
  </si>
  <si>
    <t>İş sağlığı ve güvenliğiyle ilgili tedbir almamak, organizasyonu yapmamak, gerekli araç ve gereçleri sağlamamak, sağlık ve güvenlik tedbirlerini değişen şartlara uygun hale getirmemek ve mevcut durumun iyileştirilmesi için çalışmalar yapmamak.</t>
  </si>
  <si>
    <r>
      <rPr>
        <b/>
        <sz val="9"/>
        <color indexed="8"/>
        <rFont val="Times New Roman"/>
        <family val="1"/>
        <charset val="162"/>
      </rPr>
      <t>4/1-b</t>
    </r>
    <r>
      <rPr>
        <sz val="9"/>
        <color indexed="8"/>
        <rFont val="Times New Roman"/>
        <family val="1"/>
        <charset val="162"/>
      </rPr>
      <t xml:space="preserve"> İşyerinde alınan iş sağlığı ve güvenliği tedbirlerini izlememek,</t>
    </r>
    <r>
      <rPr>
        <sz val="9"/>
        <color indexed="8"/>
        <rFont val="Times New Roman"/>
        <family val="1"/>
        <charset val="162"/>
      </rPr>
      <t xml:space="preserve"> denetlememek ve uygunsuzlukları gidermemek.</t>
    </r>
  </si>
  <si>
    <r>
      <t>6/1-a</t>
    </r>
    <r>
      <rPr>
        <sz val="9"/>
        <rFont val="Times New Roman"/>
        <family val="1"/>
        <charset val="162"/>
      </rPr>
      <t xml:space="preserve"> İş güvenliği uzmanı görevlendirmemek.</t>
    </r>
  </si>
  <si>
    <r>
      <t>6/1-a</t>
    </r>
    <r>
      <rPr>
        <sz val="9"/>
        <rFont val="Times New Roman"/>
        <family val="1"/>
        <charset val="162"/>
      </rPr>
      <t xml:space="preserve"> İşyeri hekimi görevlendirmemek.</t>
    </r>
  </si>
  <si>
    <r>
      <t>6/1-a</t>
    </r>
    <r>
      <rPr>
        <sz val="9"/>
        <rFont val="Times New Roman"/>
        <family val="1"/>
        <charset val="162"/>
      </rPr>
      <t xml:space="preserve"> On ve daha fazla çalışanı olan çok tehlikeli sınıfta yer alan işyerlerinde diğer sağlık personeli görevlendirmemek.</t>
    </r>
  </si>
  <si>
    <t>2021 Yılında Uygulanacak Ceza Miktarı (TL)                                                                                               (Yeniden Değerleme Oranı %9,11)</t>
  </si>
  <si>
    <r>
      <t>6/1-b</t>
    </r>
    <r>
      <rPr>
        <sz val="9"/>
        <color indexed="8"/>
        <rFont val="Times New Roman"/>
        <family val="1"/>
        <charset val="162"/>
      </rPr>
      <t xml:space="preserve"> İSG hizmetleri için </t>
    </r>
    <r>
      <rPr>
        <sz val="9"/>
        <color indexed="8"/>
        <rFont val="Times New Roman"/>
        <family val="1"/>
        <charset val="162"/>
      </rPr>
      <t xml:space="preserve">görevlendirdikleri kişi veya hizmet aldığı kurum ve kuruluşların görevlerini yerine getirmeleri amacıyla </t>
    </r>
    <r>
      <rPr>
        <sz val="9"/>
        <color indexed="8"/>
        <rFont val="Times New Roman"/>
        <family val="1"/>
        <charset val="162"/>
      </rPr>
      <t>araç-gereç-mekân sağlamamak.</t>
    </r>
  </si>
  <si>
    <r>
      <t>6/1-c</t>
    </r>
    <r>
      <rPr>
        <sz val="9"/>
        <color indexed="8"/>
        <rFont val="Times New Roman"/>
        <family val="1"/>
        <charset val="162"/>
      </rPr>
      <t xml:space="preserve"> İSG hizmetlerini yürütenler arasında koordinasyonu sağlamamak.</t>
    </r>
  </si>
  <si>
    <r>
      <t>6/1-ç</t>
    </r>
    <r>
      <rPr>
        <sz val="9"/>
        <color indexed="8"/>
        <rFont val="Times New Roman"/>
        <family val="1"/>
        <charset val="162"/>
      </rPr>
      <t xml:space="preserve"> </t>
    </r>
    <r>
      <rPr>
        <sz val="9"/>
        <color indexed="8"/>
        <rFont val="Times New Roman"/>
        <family val="1"/>
        <charset val="162"/>
      </rPr>
      <t>Görevlendirdikleri kişi veya hizmet aldığı kurum ve kuruluşlar tarafından iş sağlığı ve güvenliği ile ilgili mevzuata uygun olan ve yazılı olarak bildirilen tedbirleri yerine getirmemek.</t>
    </r>
  </si>
  <si>
    <r>
      <t>6/1-d</t>
    </r>
    <r>
      <rPr>
        <sz val="9"/>
        <color indexed="8"/>
        <rFont val="Times New Roman"/>
        <family val="1"/>
        <charset val="162"/>
      </rPr>
      <t xml:space="preserve"> Görevlendirilen kişileri, hizmet alınan kuruluşları, başka işyerlerinden gelen çalışanları ve bunların işverenlerini İSG riskleri konusunda bilgilendirmemek.</t>
    </r>
  </si>
  <si>
    <r>
      <t xml:space="preserve">8/1 </t>
    </r>
    <r>
      <rPr>
        <sz val="9"/>
        <color indexed="8"/>
        <rFont val="Times New Roman"/>
        <family val="1"/>
        <charset val="162"/>
      </rPr>
      <t>İş güvenliği uzmanlarının ve işyeri hekimlerinin hak ve yetkilerini kısıtlamak.</t>
    </r>
  </si>
  <si>
    <r>
      <t>8/6</t>
    </r>
    <r>
      <rPr>
        <b/>
        <sz val="9"/>
        <color indexed="9"/>
        <rFont val="Times New Roman"/>
        <family val="1"/>
        <charset val="162"/>
      </rPr>
      <t>.</t>
    </r>
    <r>
      <rPr>
        <sz val="9"/>
        <color indexed="8"/>
        <rFont val="Times New Roman"/>
        <family val="1"/>
        <charset val="162"/>
      </rPr>
      <t>İşyeri sağlık ve güvenlik birimini kurmamak.</t>
    </r>
  </si>
  <si>
    <r>
      <t xml:space="preserve">10/1 </t>
    </r>
    <r>
      <rPr>
        <sz val="9"/>
        <color indexed="8"/>
        <rFont val="Times New Roman"/>
        <family val="1"/>
        <charset val="162"/>
      </rPr>
      <t>Risk değerlendirmesi yapmamak veya yaptırmamak.</t>
    </r>
  </si>
  <si>
    <r>
      <t xml:space="preserve">10/4 </t>
    </r>
    <r>
      <rPr>
        <sz val="9"/>
        <color indexed="8"/>
        <rFont val="Times New Roman"/>
        <family val="1"/>
        <charset val="162"/>
      </rPr>
      <t>Risklerin belirlenmesine yönelik gerekli kontrol, ölçüm, inceleme ve araştırmaları yapmamak.</t>
    </r>
  </si>
  <si>
    <r>
      <t>Her bir yükümlülük için  TL/</t>
    </r>
    <r>
      <rPr>
        <b/>
        <sz val="9"/>
        <rFont val="Times New Roman"/>
        <family val="1"/>
        <charset val="162"/>
      </rPr>
      <t xml:space="preserve">  </t>
    </r>
    <r>
      <rPr>
        <sz val="9"/>
        <rFont val="Times New Roman"/>
        <family val="1"/>
        <charset val="162"/>
      </rPr>
      <t xml:space="preserve">                       Aykırılığın devamı halinde her ay</t>
    </r>
  </si>
  <si>
    <r>
      <rPr>
        <sz val="9"/>
        <rFont val="Times New Roman"/>
        <family val="1"/>
        <charset val="162"/>
      </rPr>
      <t xml:space="preserve">Her bir yükümlülük için </t>
    </r>
    <r>
      <rPr>
        <sz val="9"/>
        <color indexed="8"/>
        <rFont val="Times New Roman"/>
        <family val="1"/>
        <charset val="162"/>
      </rPr>
      <t>TL/</t>
    </r>
    <r>
      <rPr>
        <sz val="9"/>
        <color indexed="8"/>
        <rFont val="Times New Roman"/>
        <family val="1"/>
        <charset val="162"/>
      </rPr>
      <t xml:space="preserve">                         Aykırılığın devamı halinde her ay</t>
    </r>
  </si>
  <si>
    <r>
      <t xml:space="preserve">2021 yılı için uygulanacak </t>
    </r>
    <r>
      <rPr>
        <b/>
        <u/>
        <sz val="9"/>
        <color indexed="8"/>
        <rFont val="Times New Roman"/>
        <family val="1"/>
        <charset val="162"/>
      </rPr>
      <t>temel</t>
    </r>
    <r>
      <rPr>
        <b/>
        <sz val="9"/>
        <color indexed="8"/>
        <rFont val="Times New Roman"/>
        <family val="1"/>
        <charset val="162"/>
      </rPr>
      <t xml:space="preserve">  ceza miktarı (Yeniden Değerleme Oranı %9,11)</t>
    </r>
  </si>
  <si>
    <r>
      <t xml:space="preserve">14/1 </t>
    </r>
    <r>
      <rPr>
        <sz val="9"/>
        <rFont val="Times New Roman"/>
        <family val="1"/>
        <charset val="162"/>
      </rPr>
      <t xml:space="preserve">İş kazalarının ve meslek hastalıklarının kaydını tutmamak, gerekli incelemeleri yaparak bunlar ile ilgili raporları  düzenlememek, İşyerinde meydana gelen ancak yaralanma veya ölüme neden olmadığı halde işyeri ya da iş ekipmanının zarara uğramasına yol açan veya çalışan, işyeri ya da iş ekipmanını zarara uğratma potansiyeli olan olayları inceleyerek bunlar ile ilgili raporları düzenlememek. </t>
    </r>
  </si>
  <si>
    <r>
      <t>14/2</t>
    </r>
    <r>
      <rPr>
        <b/>
        <sz val="9"/>
        <color indexed="9"/>
        <rFont val="Times New Roman"/>
        <family val="1"/>
        <charset val="162"/>
      </rPr>
      <t>.</t>
    </r>
    <r>
      <rPr>
        <sz val="9"/>
        <color indexed="8"/>
        <rFont val="Times New Roman"/>
        <family val="1"/>
        <charset val="162"/>
      </rPr>
      <t>İ</t>
    </r>
    <r>
      <rPr>
        <sz val="9"/>
        <color indexed="8"/>
        <rFont val="Times New Roman"/>
        <family val="1"/>
        <charset val="162"/>
      </rPr>
      <t>ş kazalarını ve meslek hastalıklarını 3 iş günü içinde SGK'ya bildirmemek.</t>
    </r>
  </si>
  <si>
    <r>
      <t>14/4</t>
    </r>
    <r>
      <rPr>
        <b/>
        <sz val="9"/>
        <color indexed="9"/>
        <rFont val="Times New Roman"/>
        <family val="1"/>
        <charset val="162"/>
      </rPr>
      <t>.</t>
    </r>
    <r>
      <rPr>
        <sz val="9"/>
        <color indexed="8"/>
        <rFont val="Times New Roman"/>
        <family val="1"/>
        <charset val="162"/>
      </rPr>
      <t>Sağlık hizmeti sunucularının iş kazalarını, yetkili sağlık hizmet sunucularının meslek hastalıklarını en geç 10 gün içinde SGK'ya bildirmemesi.</t>
    </r>
  </si>
  <si>
    <r>
      <t xml:space="preserve">15/1 </t>
    </r>
    <r>
      <rPr>
        <sz val="9"/>
        <color indexed="8"/>
        <rFont val="Times New Roman"/>
        <family val="1"/>
        <charset val="162"/>
      </rPr>
      <t xml:space="preserve">Çalışanlara sağlık gözetimi yaptırmamak veya                       </t>
    </r>
    <r>
      <rPr>
        <b/>
        <sz val="9"/>
        <color indexed="8"/>
        <rFont val="Times New Roman"/>
        <family val="1"/>
        <charset val="162"/>
      </rPr>
      <t xml:space="preserve">15/2 </t>
    </r>
    <r>
      <rPr>
        <sz val="9"/>
        <color indexed="8"/>
        <rFont val="Times New Roman"/>
        <family val="1"/>
        <charset val="162"/>
      </rPr>
      <t xml:space="preserve">Tehlikeli ve çok tehlikeli sınıfta yer alan işlerde çalışacaklar için sağlık raporu almamak.  </t>
    </r>
  </si>
  <si>
    <r>
      <t xml:space="preserve">20/1 </t>
    </r>
    <r>
      <rPr>
        <sz val="9"/>
        <color indexed="8"/>
        <rFont val="Times New Roman"/>
        <family val="1"/>
        <charset val="162"/>
      </rPr>
      <t>İşyerinin değişik bölümlerindeki riskler ve çalışan sayılarına göre ç</t>
    </r>
    <r>
      <rPr>
        <sz val="9"/>
        <color indexed="8"/>
        <rFont val="Times New Roman"/>
        <family val="1"/>
        <charset val="162"/>
      </rPr>
      <t>alışan temsilcileri görevlendirmemek.</t>
    </r>
  </si>
  <si>
    <r>
      <t xml:space="preserve">20/3 </t>
    </r>
    <r>
      <rPr>
        <sz val="9"/>
        <color indexed="8"/>
        <rFont val="Times New Roman"/>
        <family val="1"/>
        <charset val="162"/>
      </rPr>
      <t>İşveren tarafından çalışan temsilcilerinin öneride bulunma ve tedbir alınmasını isteme hakkını ihlal etmek.</t>
    </r>
  </si>
  <si>
    <r>
      <t xml:space="preserve">20/4 </t>
    </r>
    <r>
      <rPr>
        <sz val="9"/>
        <color indexed="8"/>
        <rFont val="Times New Roman"/>
        <family val="1"/>
        <charset val="162"/>
      </rPr>
      <t>Çalışan temsilcilerinin ve destek elemanlarının haklarını kısıtlamak ve gerekli imkanları sağlamamak.</t>
    </r>
  </si>
  <si>
    <r>
      <rPr>
        <b/>
        <sz val="9"/>
        <color indexed="8"/>
        <rFont val="Times New Roman"/>
        <family val="1"/>
        <charset val="162"/>
      </rPr>
      <t>22/1</t>
    </r>
    <r>
      <rPr>
        <sz val="9"/>
        <color indexed="8"/>
        <rFont val="Times New Roman"/>
        <family val="1"/>
        <charset val="162"/>
      </rPr>
      <t xml:space="preserve"> Elli ve daha fazla çalışanın bulunduğu ve altı aydan fazla süren sürekli işlerin yapıldığı işyerlerinde i</t>
    </r>
    <r>
      <rPr>
        <sz val="9"/>
        <color indexed="8"/>
        <rFont val="Times New Roman"/>
        <family val="1"/>
        <charset val="162"/>
      </rPr>
      <t xml:space="preserve">ş sağlığı ve güvenliği kurulunu oluşturmamak. </t>
    </r>
  </si>
  <si>
    <r>
      <rPr>
        <b/>
        <sz val="9"/>
        <color indexed="8"/>
        <rFont val="Times New Roman"/>
        <family val="1"/>
        <charset val="162"/>
      </rPr>
      <t>22/2-3</t>
    </r>
    <r>
      <rPr>
        <sz val="9"/>
        <color indexed="8"/>
        <rFont val="Times New Roman"/>
        <family val="1"/>
        <charset val="162"/>
      </rPr>
      <t xml:space="preserve"> Alt işverenin bulunduğu hallerde uygun kurulu oluşturmamak, kurullar arasında koordinasyonu sağlamamak.Aynı çalışma alanında birden fazla işverenin bulunması ve bu işverenlerce birden fazla kurulun oluşturulması hâlinde birbirlerinin çalışmalarını etkileyebilecek kurul kararları hakkında diğer işverenleri bilgilendirmemek.</t>
    </r>
  </si>
  <si>
    <r>
      <t xml:space="preserve">23/2  </t>
    </r>
    <r>
      <rPr>
        <sz val="9"/>
        <color indexed="8"/>
        <rFont val="Times New Roman"/>
        <family val="1"/>
        <charset val="162"/>
      </rPr>
      <t>Yönetim tarafından; birden fazla işyerinin bulunduğu iş merkezlerinde İSG yönünden diğer işyerlerini etkileyecek tehlikeler hususunda tedbir almayan işverenleri Bakanlığa bildirmemek.</t>
    </r>
  </si>
  <si>
    <r>
      <t>.</t>
    </r>
    <r>
      <rPr>
        <b/>
        <sz val="9"/>
        <color indexed="8"/>
        <rFont val="Times New Roman"/>
        <family val="1"/>
        <charset val="162"/>
      </rPr>
      <t xml:space="preserve"> 26/1-k</t>
    </r>
  </si>
  <si>
    <r>
      <t xml:space="preserve">24/2 </t>
    </r>
    <r>
      <rPr>
        <sz val="9"/>
        <color indexed="8"/>
        <rFont val="Times New Roman"/>
        <family val="1"/>
        <charset val="162"/>
      </rPr>
      <t>Ölçüm, inceleme ve araştırma yapılmasına, numune alınmasına veya eğitim kurumları ile ortak sağlık ve güvenlik birimlerinin kontrol ve denetiminin yapılmasına engel olmak.</t>
    </r>
  </si>
  <si>
    <r>
      <t xml:space="preserve">25/6 </t>
    </r>
    <r>
      <rPr>
        <sz val="9"/>
        <color indexed="8"/>
        <rFont val="Times New Roman"/>
        <family val="1"/>
        <charset val="162"/>
      </rPr>
      <t>İşin durdurulması sebebiyle işsiz kalan çalışanlara ücretlerini ödememek veya uygun başka iş vermemek.</t>
    </r>
  </si>
  <si>
    <r>
      <rPr>
        <b/>
        <sz val="10"/>
        <color indexed="8"/>
        <rFont val="Times New Roman"/>
        <family val="1"/>
        <charset val="162"/>
      </rPr>
      <t>Not:</t>
    </r>
    <r>
      <rPr>
        <sz val="10"/>
        <color indexed="8"/>
        <rFont val="Times New Roman"/>
        <family val="1"/>
        <charset val="162"/>
      </rPr>
      <t xml:space="preserve"> 5326 sayılı Kabahatler Kanununun 17 nci maddesinin yedinci fıkrasındaki “İdarî para cezaları her takvim yılı başından geçerli olmak üzere o yıl için 4.1.1961 tarihli ve 213 sayılı Vergi Usul Kanununun mükerrer 298 inci maddesi hükümleri uyarınca tespit ve ilân edilen yeniden değerleme oranında artırılarak uygulanır. Bu suretle idarî para cezasının hesabında bir Türk Lirasının küsuru dikkate alınmaz” hükmü gereğince 1 TL’nin küsuru dikkate alınmamıştır.  </t>
    </r>
  </si>
  <si>
    <r>
      <t xml:space="preserve">MADDE 92 - </t>
    </r>
    <r>
      <rPr>
        <b/>
        <sz val="9"/>
        <color indexed="8"/>
        <rFont val="Times New Roman"/>
        <family val="1"/>
        <charset val="162"/>
      </rPr>
      <t>Yetkili makam ve memurlar</t>
    </r>
    <r>
      <rPr>
        <sz val="9"/>
        <color indexed="8"/>
        <rFont val="Times New Roman"/>
        <family val="1"/>
        <charset val="162"/>
      </rPr>
      <t xml:space="preserve"> </t>
    </r>
  </si>
  <si>
    <r>
      <t>MADDE 96 -</t>
    </r>
    <r>
      <rPr>
        <b/>
        <sz val="9"/>
        <color indexed="8"/>
        <rFont val="Times New Roman"/>
        <family val="1"/>
        <charset val="162"/>
      </rPr>
      <t xml:space="preserve"> İşçi ve işverenin sorumluluğu</t>
    </r>
    <r>
      <rPr>
        <sz val="9"/>
        <color indexed="8"/>
        <rFont val="Times New Roman"/>
        <family val="1"/>
        <charset val="162"/>
      </rPr>
      <t xml:space="preserve"> </t>
    </r>
  </si>
  <si>
    <r>
      <t xml:space="preserve">MADDE 107 - </t>
    </r>
    <r>
      <rPr>
        <b/>
        <sz val="9"/>
        <color indexed="8"/>
        <rFont val="Times New Roman"/>
        <family val="1"/>
        <charset val="162"/>
      </rPr>
      <t xml:space="preserve">İş hayatının denetim ve teftişi ile ilgili hükümlere aykırılık </t>
    </r>
  </si>
  <si>
    <t>Binek Araç Gider Kısıtlaması GVK 40. Maddesi</t>
  </si>
  <si>
    <t>2021 yılı için Gelir Vergisi Kanununun 40 ıncı maddesinin birinci fıkrasının;
• (1) numaralı bendinde yer alan kiralama yoluyla edinilen binek otomobillerinin her birine ilişkin aylık kira bedeli 6.000 TL,
• (1) numaralı bendinde yer alan gider olarak indirim konusu yapılabilecek özel tüketim vergisi ve katma değer vergisinin toplam tutarı 150.000 TL,
• (7) numaralı bendinde yer alan amortisman olarak indirim konusu yapılabilecek tutar; özel tüketim vergisi ve katma değer vergisi hariç 170.000 TL, vergilerin maliyet bedeline eklendiği veya binek otomobilin ikinci el olarak iktisap edildiği hallerde 320.000 TL
olarak belirlenmiştir.</t>
  </si>
  <si>
    <t>fazlası için</t>
  </si>
  <si>
    <r>
      <t xml:space="preserve">5.227.000 TL </t>
    </r>
    <r>
      <rPr>
        <sz val="12"/>
        <color theme="1"/>
        <rFont val="Calibri"/>
        <family val="2"/>
        <charset val="162"/>
        <scheme val="minor"/>
      </rPr>
      <t xml:space="preserve">ile </t>
    </r>
    <r>
      <rPr>
        <b/>
        <sz val="12"/>
        <color theme="1"/>
        <rFont val="Calibri"/>
        <family val="2"/>
        <charset val="162"/>
        <scheme val="minor"/>
      </rPr>
      <t xml:space="preserve">7.841.000 TL </t>
    </r>
    <r>
      <rPr>
        <sz val="12"/>
        <color theme="1"/>
        <rFont val="Calibri"/>
        <family val="2"/>
        <charset val="162"/>
        <scheme val="minor"/>
      </rPr>
      <t>arasında olanlar (bu tutar dahil)</t>
    </r>
  </si>
  <si>
    <r>
      <rPr>
        <b/>
        <sz val="12"/>
        <color theme="1"/>
        <rFont val="Calibri"/>
        <family val="2"/>
        <charset val="162"/>
        <scheme val="minor"/>
      </rPr>
      <t>5.227.000</t>
    </r>
    <r>
      <rPr>
        <sz val="12"/>
        <color theme="1"/>
        <rFont val="Calibri"/>
        <family val="2"/>
        <charset val="162"/>
        <scheme val="minor"/>
      </rPr>
      <t xml:space="preserve"> TL’yi aşan kısmı için</t>
    </r>
  </si>
  <si>
    <r>
      <rPr>
        <b/>
        <sz val="12"/>
        <color theme="1"/>
        <rFont val="Calibri"/>
        <family val="2"/>
        <charset val="162"/>
        <scheme val="minor"/>
      </rPr>
      <t>10.455.000</t>
    </r>
    <r>
      <rPr>
        <sz val="12"/>
        <color theme="1"/>
        <rFont val="Calibri"/>
        <family val="2"/>
        <charset val="162"/>
        <scheme val="minor"/>
      </rPr>
      <t xml:space="preserve"> TL’ye kadar olanlar (bu tutar dahil) </t>
    </r>
    <r>
      <rPr>
        <b/>
        <sz val="12"/>
        <color theme="1"/>
        <rFont val="Calibri"/>
        <family val="2"/>
        <charset val="162"/>
        <scheme val="minor"/>
      </rPr>
      <t>7.841.000</t>
    </r>
    <r>
      <rPr>
        <sz val="12"/>
        <color theme="1"/>
        <rFont val="Calibri"/>
        <family val="2"/>
        <charset val="162"/>
        <scheme val="minor"/>
      </rPr>
      <t xml:space="preserve"> TL’si için</t>
    </r>
  </si>
  <si>
    <r>
      <rPr>
        <b/>
        <sz val="12"/>
        <color theme="1"/>
        <rFont val="Calibri"/>
        <family val="2"/>
        <charset val="162"/>
        <scheme val="minor"/>
      </rPr>
      <t>7.842</t>
    </r>
    <r>
      <rPr>
        <sz val="12"/>
        <color theme="1"/>
        <rFont val="Calibri"/>
        <family val="2"/>
        <charset val="162"/>
        <scheme val="minor"/>
      </rPr>
      <t xml:space="preserve"> TL, fazlası için</t>
    </r>
  </si>
  <si>
    <r>
      <rPr>
        <b/>
        <sz val="12"/>
        <color theme="1"/>
        <rFont val="Calibri"/>
        <family val="2"/>
        <charset val="162"/>
        <scheme val="minor"/>
      </rPr>
      <t xml:space="preserve">10.455.000 </t>
    </r>
    <r>
      <rPr>
        <sz val="12"/>
        <color theme="1"/>
        <rFont val="Calibri"/>
        <family val="2"/>
        <charset val="162"/>
        <scheme val="minor"/>
      </rPr>
      <t xml:space="preserve">TL’den fazla olanlar </t>
    </r>
    <r>
      <rPr>
        <b/>
        <sz val="12"/>
        <color theme="1"/>
        <rFont val="Calibri"/>
        <family val="2"/>
        <charset val="162"/>
        <scheme val="minor"/>
      </rPr>
      <t>10.455.000</t>
    </r>
    <r>
      <rPr>
        <sz val="12"/>
        <color theme="1"/>
        <rFont val="Calibri"/>
        <family val="2"/>
        <charset val="162"/>
        <scheme val="minor"/>
      </rPr>
      <t xml:space="preserve"> TL’si için </t>
    </r>
    <r>
      <rPr>
        <b/>
        <sz val="12"/>
        <color theme="1"/>
        <rFont val="Calibri"/>
        <family val="2"/>
        <charset val="162"/>
        <scheme val="minor"/>
      </rPr>
      <t>23.526</t>
    </r>
    <r>
      <rPr>
        <sz val="12"/>
        <color theme="1"/>
        <rFont val="Calibri"/>
        <family val="2"/>
        <charset val="162"/>
        <scheme val="minor"/>
      </rPr>
      <t xml:space="preserve"> TL,</t>
    </r>
  </si>
  <si>
    <t>BİNDE 3</t>
  </si>
  <si>
    <t>BİNDE 6</t>
  </si>
  <si>
    <t>BİNDE 10</t>
  </si>
  <si>
    <t>%7.5</t>
  </si>
  <si>
    <t>Tavan (01.01.202-31.12.2021 Tarihleri arası) (119,25×7.5×30)</t>
  </si>
  <si>
    <t>Teminat tutan</t>
  </si>
  <si>
    <t>MADDE 177</t>
  </si>
  <si>
    <t>Bilanço hesabı esasına göre defter tutma hadleri</t>
  </si>
  <si>
    <t>1-Yıllık;</t>
  </si>
  <si>
    <t>MADDE NO</t>
  </si>
  <si>
    <t>KONUSU</t>
  </si>
  <si>
    <t>MADDE 104</t>
  </si>
  <si>
    <t>İlanın şekli</t>
  </si>
  <si>
    <t>2021 Yılında Uygulanacak Tutar (TL)</t>
  </si>
  <si>
    <t>1- İlanın vergi dairesinde yapılması</t>
  </si>
  <si>
    <t>3-İlanın;</t>
  </si>
  <si>
    <t>- Vergi dairesinin bulunduğu yerde yayımlanan bir veya daha fazla gazetede yapılması</t>
  </si>
  <si>
    <t>3.600-360.000</t>
  </si>
  <si>
    <t>- Türkiye genelinde yayımlanan gazetelerden birinde ayrıca yapılması</t>
  </si>
  <si>
    <t>360.000 ve üzeri</t>
  </si>
  <si>
    <t>MÜKERRER MADDE 115</t>
  </si>
  <si>
    <t>Tahakkuktan vazgeçme</t>
  </si>
  <si>
    <t>MADDE 153/A</t>
  </si>
  <si>
    <t>- Alış tutarı</t>
  </si>
  <si>
    <t>- Satış tutarı</t>
  </si>
  <si>
    <t>2- Yıllık gayrisafı iş hasılatı</t>
  </si>
  <si>
    <t>3- İş hasılatının beş katı ile yıllık satış tutarının toplamı</t>
  </si>
  <si>
    <t>MADDE 232</t>
  </si>
  <si>
    <t>Fatura kullanma mecburiyeti</t>
  </si>
  <si>
    <t>MADDE 252</t>
  </si>
  <si>
    <t>Muhtarların karne tasdikinde aldığı harç</t>
  </si>
  <si>
    <t>MADDE 313</t>
  </si>
  <si>
    <t>Doğrudan gider yazılacak demirbaş ve peştemallıklar</t>
  </si>
  <si>
    <t>MADDE 343</t>
  </si>
  <si>
    <t>En az ceza haddi</t>
  </si>
  <si>
    <t>- Damga vergisinde</t>
  </si>
  <si>
    <t>- Diğer vergilerde</t>
  </si>
  <si>
    <t>MADDE 352</t>
  </si>
  <si>
    <t>Usulsüzlük dereceleri ve cezaları (Kanuna bağlı cetvel)</t>
  </si>
  <si>
    <t>I inci derece usulsüzlükler</t>
  </si>
  <si>
    <t>II nci derece usulsüzlükler</t>
  </si>
  <si>
    <t>3 - İkinci sınıf tüccarlar</t>
  </si>
  <si>
    <t>2021 Yılında</t>
  </si>
  <si>
    <t>Uygulanacak Tutar (TL)</t>
  </si>
  <si>
    <t>MADDE 353</t>
  </si>
  <si>
    <t>Fatura ve benzeri evrak verilmemesi ve alınmaması ile diğer şekil ve usul hükümlerine uyulmaması</t>
  </si>
  <si>
    <t>- Bir takvim yılı içinde her bir belge nevine ilişkin olarak kesilecek toplam ceza</t>
  </si>
  <si>
    <t>- Her bir belge nevine ilişkin olarak her bir tespit için toplam ceza</t>
  </si>
  <si>
    <t>- Her bir belge nevine ilişkin bir takvim yılı içinde kesilecek toplam ceza</t>
  </si>
  <si>
    <t>- Bu bent uyarınca bir takvim yılı içinde kesilecek toplam özel usulsüzlük cezası</t>
  </si>
  <si>
    <t>10- 127 nci maddenin (d) bendi uyarınca Hazine ve Maliye Bakanlığının özel işaretli görevlisinin ikazına rağmen durmayan aracın sahibi adına</t>
  </si>
  <si>
    <t>MADDE 355</t>
  </si>
  <si>
    <t>b) Damga Vergisinde</t>
  </si>
  <si>
    <t>- Her bir kâğıt için kesilecek özel usulsüzlük cezası</t>
  </si>
  <si>
    <t>MÜKERRER</t>
  </si>
  <si>
    <t>Bilgi vermekten çekinenler ile 107/A, 256, 257, mükerrer 257 nci madde ve Gelir Vergisi Kanununun 98/A maddesi hükmüne uymayanlar için ceza</t>
  </si>
  <si>
    <t>86, 148, 149, 150, 256 ve 257 nci maddelerinde yer alan zorunluluklar ile mükerrer 257 nci madde ve Gelir Vergisi Kanununun 98/A maddesi uyarınca getirilen zorunluluklara uymayanlar</t>
  </si>
  <si>
    <t>- Tahsilat ve ödemelerini banka, benzeri fınans kurumlan veya posta idarelerince düzenlenen belgelerle tevsik etme zorunluluğuna uymayanlara bir takvim yılı içinde kesilecek toplam özel usulsüzlük cezası</t>
  </si>
  <si>
    <t>1.900.000</t>
  </si>
  <si>
    <t>MADDE 370</t>
  </si>
  <si>
    <t>İzaha davet</t>
  </si>
  <si>
    <t>- Kullanılan sahte veya muhteviyatı itibariyle yanıltıcı belge tutarı</t>
  </si>
  <si>
    <t xml:space="preserve"> Usulsüzlük ve Özel Usulsüzlük Cezaları (Kanuna bağlı cetvel)</t>
  </si>
  <si>
    <t xml:space="preserve">YMM Raporu Düzenleme Sınırı (İstisna Kalemler İçin) </t>
  </si>
  <si>
    <t>2021 Yılı için;</t>
  </si>
  <si>
    <t>Kurumlar Vergisi İstisnaları: 483.000,00 TL</t>
  </si>
  <si>
    <t>Yatırım İndirimi İstisnası: 1.102.000,00 TL</t>
  </si>
  <si>
    <t>KDV İadesi Üst Limitleri (YMM Raporu ile Alınabilecek)</t>
  </si>
  <si>
    <t>KDVK İlgili Madde (İade Hakkı Doğuran İşlem)</t>
  </si>
  <si>
    <t>11/1-a, 11/1-c, 13, 14, 15/1-b, 17/4-s, 9</t>
  </si>
  <si>
    <t>29/2</t>
  </si>
  <si>
    <t>11/1-b (Tam tasdik sözleşmesi olup olmadığının bir önemi yoktur)</t>
  </si>
  <si>
    <t>930.000,00 TL</t>
  </si>
  <si>
    <t>1.855.000,00 TL</t>
  </si>
  <si>
    <t>244.000,00 TL</t>
  </si>
  <si>
    <t>Harcırah Tutarları (Vergiden Müstesna)</t>
  </si>
  <si>
    <t>1- Yurt İçi Harcırah Tutarları</t>
  </si>
  <si>
    <t>01 Ocak 2021 – 30 Haziran 2021 dönemi için</t>
  </si>
  <si>
    <t>Vergiden Müstesna Gündelikler Tutarı (TL)</t>
  </si>
  <si>
    <t>4.169,88 ve fazlası</t>
  </si>
  <si>
    <t>4.140,04 - 4.169,87</t>
  </si>
  <si>
    <t>3.775,31 - 4.140,03</t>
  </si>
  <si>
    <t>3.311,11 - 3.775,30</t>
  </si>
  <si>
    <t>2.746,61 - 3.311,10</t>
  </si>
  <si>
    <t>2.746,60 ve daha azı</t>
  </si>
  <si>
    <t>Brüt Aylıklar (TL)</t>
  </si>
  <si>
    <t>Yukarıdaki tabloda gösterilen aylık brüt tutarlara, ilgililerin hizmet sürelerine göre kıdem aylıkları ayrıca ilave edilcektir.</t>
  </si>
  <si>
    <t>2- Yurt Dışı Gündeliklerinin Hesaplanmasında Esas Alınacak Cetvel</t>
  </si>
  <si>
    <t>30 Ocak 2021 tarihli Resmi Gazete’de “Kuzey Kıbrıs Türk Cumhuriyeti’ne Yapılacak Yolculuklarda Verilecek Gündeliklere Dair Karar ile Yurtdışı Gündeliklerine Dair Karar (Karar Sayısı: 3468)” yayımlandı. Söz konusu Kararda yurt dışı gündelik tutarlarına ilişkin cetvele de yer verilmiştir.</t>
  </si>
  <si>
    <r>
      <t xml:space="preserve">Buna göre, brüt aylık tutarı </t>
    </r>
    <r>
      <rPr>
        <b/>
        <sz val="11"/>
        <color theme="1"/>
        <rFont val="Calibri"/>
        <family val="2"/>
        <charset val="162"/>
        <scheme val="minor"/>
      </rPr>
      <t xml:space="preserve">4.169,88 TL'den </t>
    </r>
    <r>
      <rPr>
        <sz val="11"/>
        <color theme="1"/>
        <rFont val="Calibri"/>
        <family val="2"/>
        <charset val="162"/>
        <scheme val="minor"/>
      </rPr>
      <t>fazla olan çalışanlar için 1 Ocak 2021 - 30 Haziran 2021 döneminde uygulanacak olan gelir vergisinden istisna yurt dışı gündelik tutarlarına aşağıdaki cetvelden ulaşabilirsiniz.</t>
    </r>
  </si>
  <si>
    <t>Gündelik Tutarlar</t>
  </si>
  <si>
    <t>A.B.D. (A.B.D. Doları)</t>
  </si>
  <si>
    <t>Almanya (Euro)</t>
  </si>
  <si>
    <t>Avustralya (Avustralya Doları)</t>
  </si>
  <si>
    <t>Avusturya (Euro)</t>
  </si>
  <si>
    <t>Belçika (Euro)</t>
  </si>
  <si>
    <t>Danimarka (Danimarka Kronu)</t>
  </si>
  <si>
    <t>Finlandiya (Euro)</t>
  </si>
  <si>
    <t>Fransa (Euro)</t>
  </si>
  <si>
    <t>Hollanda (Euro)</t>
  </si>
  <si>
    <t>İngiltere (Sterlin)</t>
  </si>
  <si>
    <t>İrlanda (Euro)</t>
  </si>
  <si>
    <t>İspanya (Euro)</t>
  </si>
  <si>
    <t>İsveç (İsveç Kronu)</t>
  </si>
  <si>
    <t>İsviçre (İsviçre Frangı)</t>
  </si>
  <si>
    <t>İtalya (Euro)</t>
  </si>
  <si>
    <t>Japonya (Japon Yeni)</t>
  </si>
  <si>
    <t>Kanada (Kanada Doları)</t>
  </si>
  <si>
    <t>Kuveyt (Kuveyt Dinarı)</t>
  </si>
  <si>
    <t>Lüksemburg (Euro)</t>
  </si>
  <si>
    <t>Norveç (Norveç Kronu)</t>
  </si>
  <si>
    <t>Portekiz (Euro)</t>
  </si>
  <si>
    <t>Suudi Arabistan (Suudi A. Riyali)</t>
  </si>
  <si>
    <t>Yunanistan (Euro)</t>
  </si>
  <si>
    <t>Kosova (Euro)</t>
  </si>
  <si>
    <t>Diğer AB Ülkeleri (Euro)</t>
  </si>
  <si>
    <t>Diğer Ülkeler (A.B.D. Doları)</t>
  </si>
  <si>
    <t>Ülkeler</t>
  </si>
  <si>
    <t>3- Kuzey Kıbrıs Türk Cumhuriyeti (KKTC)’ne Yapılacak Yolculuklarda Verilecek Gündelikler ve Gelir Vergisinden İstisna Harcırah Tutarları</t>
  </si>
  <si>
    <r>
      <t xml:space="preserve">KKTC’ye yapılacak seyahatler nedeniyle personele ödenen harcırah gündeliğinin gelir vergisinden istisna tutarına ilişkin 30.01.2021 tarihli Resmi Gazete’de yayımlanan 3468 Sayılı Cumhurbaşkanlığı Kararı yayımlanmıştır. Buna göre, KKTC’ye yapılacak seyahatler nedeniyle personele ödenen harcırah gündeliğinin gelir vergisinden istisna tutarı </t>
    </r>
    <r>
      <rPr>
        <b/>
        <sz val="11"/>
        <color theme="1"/>
        <rFont val="Calibri"/>
        <family val="2"/>
        <charset val="162"/>
        <scheme val="minor"/>
      </rPr>
      <t>192,60 TL</t>
    </r>
    <r>
      <rPr>
        <sz val="11"/>
        <color theme="1"/>
        <rFont val="Calibri"/>
        <family val="2"/>
        <charset val="162"/>
        <scheme val="minor"/>
      </rPr>
      <t xml:space="preserve"> olarak belirlenmiştir. KKTC’ye yapılacak seyahatlerde bu tutar gelir vergisinden istisna olacaktır.</t>
    </r>
  </si>
  <si>
    <t>(2009/14592 sayılı B.K.K. ile “42 nci madde kapsamına giren işler dolayısıyla bu işleri yapanlara ödenen istihkak bedellerinden % 3” Yürürlük; 3.2.2009- 3491 Sayılı Cumhurbaşkanı Kararı.01.03.2021 den itibaren %5)(4)</t>
  </si>
  <si>
    <t xml:space="preserve">Bankaların Sorumlu Oldukları Karşılıksız Çek Üst Tutarı </t>
  </si>
  <si>
    <t>s</t>
  </si>
  <si>
    <t>10,,94</t>
  </si>
  <si>
    <t>12-14</t>
  </si>
  <si>
    <t>767,28 TL</t>
  </si>
  <si>
    <t xml:space="preserve"> 511,52 TL</t>
  </si>
  <si>
    <t>255,76 TL</t>
  </si>
  <si>
    <t>2021 Yılında Aday Çırak ve Çıraklar İle İşletmelerde Mesleki Eğitim Gören, Staj Veya Tamamlayıcı Eğitime Devam Eden Öğrencilere Yapılacak Ödemeler</t>
  </si>
  <si>
    <r>
      <t>Çıraklara En Az Ödenecek Ücret</t>
    </r>
    <r>
      <rPr>
        <b/>
        <i/>
        <sz val="11"/>
        <rFont val="Calibri"/>
        <family val="2"/>
        <charset val="162"/>
        <scheme val="minor"/>
      </rPr>
      <t xml:space="preserve"> </t>
    </r>
    <r>
      <rPr>
        <sz val="11"/>
        <rFont val="Calibri"/>
        <family val="2"/>
        <charset val="162"/>
        <scheme val="minor"/>
      </rPr>
      <t xml:space="preserve">Brüt </t>
    </r>
    <r>
      <rPr>
        <b/>
        <i/>
        <sz val="11"/>
        <rFont val="Calibri"/>
        <family val="2"/>
        <charset val="162"/>
        <scheme val="minor"/>
      </rPr>
      <t>(Brüt Asgari Ücret*0,30)</t>
    </r>
  </si>
  <si>
    <r>
      <t xml:space="preserve">Ödenecek En Az Ücret Net </t>
    </r>
    <r>
      <rPr>
        <b/>
        <i/>
        <sz val="11"/>
        <rFont val="Calibri"/>
        <family val="2"/>
        <charset val="162"/>
        <scheme val="minor"/>
      </rPr>
      <t>(Net Asgari Ücret-AGİ*0,30)</t>
    </r>
  </si>
  <si>
    <r>
      <t xml:space="preserve">20’den Az Personel Çalıştıran İşletmeler İçin Devlet Katkısı Tutarı </t>
    </r>
    <r>
      <rPr>
        <b/>
        <i/>
        <sz val="11"/>
        <rFont val="Calibri"/>
        <family val="2"/>
        <charset val="162"/>
        <scheme val="minor"/>
      </rPr>
      <t>(3/2)</t>
    </r>
  </si>
  <si>
    <r>
      <t xml:space="preserve">20 ve Üzerinde Personel Çalıştıran İşletmeler İçin Devlet Katkısı Tutarı </t>
    </r>
    <r>
      <rPr>
        <b/>
        <i/>
        <sz val="11"/>
        <rFont val="Calibri"/>
        <family val="2"/>
        <charset val="162"/>
        <scheme val="minor"/>
      </rPr>
      <t>(3/1)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</si>
</sst>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quot;TL&quot;;[Red]\-#,##0\ &quot;TL&quot;"/>
    <numFmt numFmtId="165" formatCode="#,##0.00\ &quot;TL&quot;;[Red]\-#,##0.00\ &quot;TL&quot;"/>
    <numFmt numFmtId="166" formatCode="_-* #,##0.00\ _₺_-;\-* #,##0.00\ _₺_-;_-* &quot;-&quot;??\ _₺_-;_-@_-"/>
    <numFmt numFmtId="167" formatCode="#,##0.00\ &quot;TL&quot;"/>
  </numFmts>
  <fonts count="92">
    <font>
      <sz val="11"/>
      <color theme="1"/>
      <name val="Calibri"/>
      <family val="2"/>
      <charset val="162"/>
      <scheme val="minor"/>
    </font>
    <font>
      <u/>
      <sz val="11"/>
      <color theme="10"/>
      <name val="Calibri"/>
      <family val="2"/>
      <charset val="162"/>
      <scheme val="minor"/>
    </font>
    <font>
      <sz val="11"/>
      <name val="Calibri"/>
      <family val="2"/>
      <charset val="162"/>
      <scheme val="minor"/>
    </font>
    <font>
      <b/>
      <sz val="11"/>
      <name val="Calibri"/>
      <family val="2"/>
      <charset val="162"/>
      <scheme val="minor"/>
    </font>
    <font>
      <sz val="10"/>
      <name val="Calibri"/>
      <family val="2"/>
      <charset val="162"/>
      <scheme val="minor"/>
    </font>
    <font>
      <b/>
      <sz val="10"/>
      <name val="Calibri"/>
      <family val="2"/>
      <charset val="162"/>
      <scheme val="minor"/>
    </font>
    <font>
      <b/>
      <i/>
      <sz val="14"/>
      <name val="Calibri"/>
      <family val="2"/>
      <charset val="162"/>
      <scheme val="minor"/>
    </font>
    <font>
      <b/>
      <i/>
      <sz val="14"/>
      <color theme="1"/>
      <name val="Calibri"/>
      <family val="2"/>
      <charset val="162"/>
      <scheme val="minor"/>
    </font>
    <font>
      <b/>
      <i/>
      <sz val="11"/>
      <name val="Calibri"/>
      <family val="2"/>
      <charset val="162"/>
      <scheme val="minor"/>
    </font>
    <font>
      <sz val="11"/>
      <color theme="1"/>
      <name val="Calibri"/>
      <family val="2"/>
      <charset val="162"/>
      <scheme val="minor"/>
    </font>
    <font>
      <b/>
      <sz val="11"/>
      <color theme="1"/>
      <name val="Calibri"/>
      <family val="2"/>
      <charset val="162"/>
      <scheme val="minor"/>
    </font>
    <font>
      <b/>
      <i/>
      <sz val="12"/>
      <name val="Calibri"/>
      <family val="2"/>
      <charset val="162"/>
      <scheme val="minor"/>
    </font>
    <font>
      <b/>
      <sz val="14"/>
      <color theme="1"/>
      <name val="Calibri"/>
      <family val="2"/>
      <charset val="162"/>
      <scheme val="minor"/>
    </font>
    <font>
      <b/>
      <u/>
      <sz val="11"/>
      <name val="Calibri"/>
      <family val="2"/>
      <charset val="162"/>
      <scheme val="minor"/>
    </font>
    <font>
      <sz val="11"/>
      <color rgb="FF000000"/>
      <name val="Calibri"/>
      <family val="2"/>
      <charset val="162"/>
      <scheme val="minor"/>
    </font>
    <font>
      <b/>
      <i/>
      <sz val="11"/>
      <color rgb="FF000000"/>
      <name val="Calibri"/>
      <family val="2"/>
      <charset val="162"/>
      <scheme val="minor"/>
    </font>
    <font>
      <i/>
      <sz val="11"/>
      <color theme="1"/>
      <name val="Calibri"/>
      <family val="2"/>
      <charset val="162"/>
      <scheme val="minor"/>
    </font>
    <font>
      <i/>
      <sz val="11"/>
      <name val="Calibri"/>
      <family val="2"/>
      <charset val="162"/>
      <scheme val="minor"/>
    </font>
    <font>
      <sz val="11"/>
      <color indexed="8"/>
      <name val="Calibri"/>
      <family val="2"/>
      <charset val="162"/>
    </font>
    <font>
      <sz val="10"/>
      <name val="Arial Tur"/>
      <charset val="162"/>
    </font>
    <font>
      <sz val="10"/>
      <name val="Arial"/>
      <family val="2"/>
      <charset val="162"/>
    </font>
    <font>
      <u/>
      <sz val="11"/>
      <name val="Calibri"/>
      <family val="2"/>
      <charset val="162"/>
      <scheme val="minor"/>
    </font>
    <font>
      <b/>
      <sz val="12"/>
      <name val="Calibri"/>
      <family val="2"/>
      <charset val="162"/>
      <scheme val="minor"/>
    </font>
    <font>
      <b/>
      <sz val="13"/>
      <name val="Calibri"/>
      <family val="2"/>
      <charset val="162"/>
      <scheme val="minor"/>
    </font>
    <font>
      <b/>
      <i/>
      <sz val="13"/>
      <name val="Calibri"/>
      <family val="2"/>
      <charset val="162"/>
      <scheme val="minor"/>
    </font>
    <font>
      <i/>
      <sz val="13"/>
      <name val="Calibri"/>
      <family val="2"/>
      <charset val="162"/>
      <scheme val="minor"/>
    </font>
    <font>
      <sz val="11"/>
      <color rgb="FF6D6D6D"/>
      <name val="Titillium Web"/>
    </font>
    <font>
      <b/>
      <sz val="11"/>
      <color rgb="FF6D6D6D"/>
      <name val="Titillium Web"/>
    </font>
    <font>
      <i/>
      <sz val="8"/>
      <name val="Calibri"/>
      <family val="2"/>
      <charset val="162"/>
      <scheme val="minor"/>
    </font>
    <font>
      <b/>
      <sz val="9"/>
      <color rgb="FFFF0000"/>
      <name val="Calibri"/>
      <family val="2"/>
      <charset val="162"/>
      <scheme val="minor"/>
    </font>
    <font>
      <sz val="9"/>
      <color rgb="FF000000"/>
      <name val="Calibri"/>
      <family val="2"/>
      <charset val="162"/>
      <scheme val="minor"/>
    </font>
    <font>
      <sz val="9"/>
      <color theme="1"/>
      <name val="Calibri"/>
      <family val="2"/>
      <charset val="162"/>
      <scheme val="minor"/>
    </font>
    <font>
      <b/>
      <u/>
      <sz val="11"/>
      <color rgb="FF6D6D6D"/>
      <name val="Titillium Web"/>
    </font>
    <font>
      <sz val="8"/>
      <name val="Calibri"/>
      <family val="2"/>
      <charset val="162"/>
      <scheme val="minor"/>
    </font>
    <font>
      <b/>
      <sz val="8"/>
      <name val="Calibri"/>
      <family val="2"/>
      <charset val="162"/>
      <scheme val="minor"/>
    </font>
    <font>
      <b/>
      <i/>
      <sz val="12"/>
      <color theme="1"/>
      <name val="Calibri"/>
      <family val="2"/>
      <charset val="162"/>
      <scheme val="minor"/>
    </font>
    <font>
      <b/>
      <i/>
      <sz val="13"/>
      <color theme="1"/>
      <name val="Calibri"/>
      <family val="2"/>
      <charset val="162"/>
      <scheme val="minor"/>
    </font>
    <font>
      <b/>
      <sz val="12"/>
      <color theme="1"/>
      <name val="Calibri"/>
      <family val="2"/>
      <charset val="162"/>
      <scheme val="minor"/>
    </font>
    <font>
      <b/>
      <sz val="18"/>
      <name val="Calibri"/>
      <family val="2"/>
      <charset val="162"/>
      <scheme val="minor"/>
    </font>
    <font>
      <b/>
      <sz val="13"/>
      <color theme="1"/>
      <name val="Calibri"/>
      <family val="2"/>
      <charset val="162"/>
      <scheme val="minor"/>
    </font>
    <font>
      <b/>
      <u/>
      <sz val="11"/>
      <color theme="1"/>
      <name val="Calibri"/>
      <family val="2"/>
      <charset val="162"/>
      <scheme val="minor"/>
    </font>
    <font>
      <b/>
      <i/>
      <sz val="11"/>
      <color theme="1"/>
      <name val="Calibri"/>
      <family val="2"/>
      <charset val="162"/>
      <scheme val="minor"/>
    </font>
    <font>
      <b/>
      <sz val="16"/>
      <color theme="1"/>
      <name val="Calibri"/>
      <family val="2"/>
      <charset val="162"/>
      <scheme val="minor"/>
    </font>
    <font>
      <sz val="11"/>
      <color theme="1"/>
      <name val="Calibri"/>
      <family val="2"/>
      <charset val="162"/>
    </font>
    <font>
      <b/>
      <sz val="11"/>
      <name val="Calibri"/>
      <family val="2"/>
      <charset val="162"/>
    </font>
    <font>
      <sz val="13"/>
      <color theme="1"/>
      <name val="Calibri"/>
      <family val="2"/>
      <charset val="162"/>
      <scheme val="minor"/>
    </font>
    <font>
      <b/>
      <i/>
      <sz val="9"/>
      <name val="Calibri"/>
      <family val="2"/>
      <charset val="162"/>
      <scheme val="minor"/>
    </font>
    <font>
      <b/>
      <i/>
      <sz val="8"/>
      <name val="Calibri"/>
      <family val="2"/>
      <charset val="162"/>
      <scheme val="minor"/>
    </font>
    <font>
      <sz val="10"/>
      <color theme="1"/>
      <name val="Calibri"/>
      <family val="2"/>
      <charset val="162"/>
      <scheme val="minor"/>
    </font>
    <font>
      <sz val="20"/>
      <name val="Calibri"/>
      <family val="2"/>
      <charset val="162"/>
      <scheme val="minor"/>
    </font>
    <font>
      <sz val="11"/>
      <color rgb="FF1E1E1E"/>
      <name val="Calibri"/>
      <family val="2"/>
      <charset val="162"/>
      <scheme val="minor"/>
    </font>
    <font>
      <sz val="11"/>
      <color rgb="FF1E1E1E"/>
      <name val="Calibri"/>
      <family val="2"/>
      <charset val="162"/>
      <scheme val="minor"/>
    </font>
    <font>
      <b/>
      <sz val="22"/>
      <name val="Calibri"/>
      <family val="2"/>
      <charset val="162"/>
      <scheme val="minor"/>
    </font>
    <font>
      <sz val="13"/>
      <color rgb="FF323A47"/>
      <name val="Arial"/>
      <family val="2"/>
      <charset val="162"/>
    </font>
    <font>
      <sz val="11"/>
      <color rgb="FFFF0000"/>
      <name val="Calibri"/>
      <family val="2"/>
      <charset val="162"/>
      <scheme val="minor"/>
    </font>
    <font>
      <b/>
      <sz val="11"/>
      <color rgb="FF000000"/>
      <name val="Arial"/>
      <family val="2"/>
      <charset val="162"/>
    </font>
    <font>
      <b/>
      <sz val="11"/>
      <name val="Roboto"/>
    </font>
    <font>
      <sz val="12"/>
      <color theme="1"/>
      <name val="Calibri"/>
      <family val="2"/>
      <charset val="162"/>
      <scheme val="minor"/>
    </font>
    <font>
      <b/>
      <sz val="11"/>
      <name val="Roboto"/>
      <charset val="162"/>
    </font>
    <font>
      <b/>
      <u/>
      <sz val="10"/>
      <name val="Calibri"/>
      <family val="2"/>
      <charset val="162"/>
      <scheme val="minor"/>
    </font>
    <font>
      <b/>
      <sz val="11.5"/>
      <color rgb="FF000000"/>
      <name val="Times New Roman"/>
      <family val="1"/>
      <charset val="162"/>
    </font>
    <font>
      <sz val="9"/>
      <color rgb="FF000000"/>
      <name val="Times New Roman"/>
      <family val="1"/>
      <charset val="162"/>
    </font>
    <font>
      <sz val="11"/>
      <color rgb="FF2D2D2D"/>
      <name val="Roboto"/>
    </font>
    <font>
      <sz val="9"/>
      <color rgb="FFFF0000"/>
      <name val="Arial"/>
      <family val="2"/>
      <charset val="162"/>
    </font>
    <font>
      <b/>
      <sz val="12"/>
      <color rgb="FF000000"/>
      <name val="Times New Roman"/>
      <family val="1"/>
      <charset val="162"/>
    </font>
    <font>
      <sz val="12"/>
      <color rgb="FF000000"/>
      <name val="Times New Roman"/>
      <family val="1"/>
      <charset val="162"/>
    </font>
    <font>
      <sz val="14"/>
      <color rgb="FF000000"/>
      <name val="Times New Roman"/>
      <family val="1"/>
      <charset val="162"/>
    </font>
    <font>
      <b/>
      <sz val="14"/>
      <color rgb="FF000000"/>
      <name val="Times New Roman"/>
      <family val="1"/>
      <charset val="162"/>
    </font>
    <font>
      <b/>
      <sz val="14"/>
      <color theme="1"/>
      <name val="Times New Roman"/>
      <family val="1"/>
      <charset val="162"/>
    </font>
    <font>
      <b/>
      <sz val="7"/>
      <color theme="1"/>
      <name val="Times New Roman"/>
      <family val="1"/>
      <charset val="162"/>
    </font>
    <font>
      <sz val="14"/>
      <color theme="1"/>
      <name val="Times New Roman"/>
      <family val="1"/>
      <charset val="162"/>
    </font>
    <font>
      <sz val="11"/>
      <color rgb="FF404041"/>
      <name val="Arial"/>
      <family val="2"/>
      <charset val="162"/>
    </font>
    <font>
      <b/>
      <sz val="11"/>
      <color rgb="FF404041"/>
      <name val="Arial"/>
      <family val="2"/>
      <charset val="162"/>
    </font>
    <font>
      <b/>
      <sz val="12"/>
      <color theme="1"/>
      <name val="Times New Roman"/>
      <family val="1"/>
      <charset val="162"/>
    </font>
    <font>
      <b/>
      <sz val="9"/>
      <color rgb="FF000000"/>
      <name val="Times New Roman"/>
      <family val="1"/>
      <charset val="162"/>
    </font>
    <font>
      <b/>
      <u/>
      <sz val="9"/>
      <color indexed="8"/>
      <name val="Times New Roman"/>
      <family val="1"/>
      <charset val="162"/>
    </font>
    <font>
      <b/>
      <sz val="9"/>
      <color indexed="8"/>
      <name val="Times New Roman"/>
      <family val="1"/>
      <charset val="162"/>
    </font>
    <font>
      <b/>
      <sz val="9"/>
      <color rgb="FFFF0000"/>
      <name val="Times New Roman"/>
      <family val="1"/>
      <charset val="162"/>
    </font>
    <font>
      <sz val="9"/>
      <color theme="1"/>
      <name val="Times New Roman"/>
      <family val="1"/>
      <charset val="162"/>
    </font>
    <font>
      <b/>
      <sz val="9"/>
      <color theme="1"/>
      <name val="Times New Roman"/>
      <family val="1"/>
      <charset val="162"/>
    </font>
    <font>
      <sz val="9"/>
      <color indexed="8"/>
      <name val="Times New Roman"/>
      <family val="1"/>
      <charset val="162"/>
    </font>
    <font>
      <b/>
      <sz val="9"/>
      <name val="Times New Roman"/>
      <family val="1"/>
      <charset val="162"/>
    </font>
    <font>
      <sz val="9"/>
      <name val="Times New Roman"/>
      <family val="1"/>
      <charset val="162"/>
    </font>
    <font>
      <b/>
      <sz val="9"/>
      <color indexed="9"/>
      <name val="Times New Roman"/>
      <family val="1"/>
      <charset val="162"/>
    </font>
    <font>
      <b/>
      <sz val="9"/>
      <color rgb="FFFFFFFF"/>
      <name val="Times New Roman"/>
      <family val="1"/>
      <charset val="162"/>
    </font>
    <font>
      <sz val="10"/>
      <color theme="1"/>
      <name val="Times New Roman"/>
      <family val="1"/>
      <charset val="162"/>
    </font>
    <font>
      <b/>
      <sz val="10"/>
      <color indexed="8"/>
      <name val="Times New Roman"/>
      <family val="1"/>
      <charset val="162"/>
    </font>
    <font>
      <sz val="10"/>
      <color indexed="8"/>
      <name val="Times New Roman"/>
      <family val="1"/>
      <charset val="162"/>
    </font>
    <font>
      <sz val="11"/>
      <color rgb="FF000000"/>
      <name val="Arial"/>
      <family val="2"/>
      <charset val="162"/>
    </font>
    <font>
      <b/>
      <i/>
      <sz val="11"/>
      <color rgb="FF000000"/>
      <name val="Arial"/>
      <family val="2"/>
      <charset val="162"/>
    </font>
    <font>
      <sz val="12"/>
      <name val="Calibri"/>
      <family val="2"/>
      <charset val="162"/>
      <scheme val="minor"/>
    </font>
    <font>
      <sz val="10"/>
      <color rgb="FF000000"/>
      <name val="Arial"/>
      <family val="2"/>
      <charset val="162"/>
    </font>
  </fonts>
  <fills count="13">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F9F9F9"/>
        <bgColor indexed="64"/>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E0E0E0"/>
        <bgColor indexed="64"/>
      </patternFill>
    </fill>
    <fill>
      <patternFill patternType="solid">
        <fgColor rgb="FFF5F5F5"/>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rgb="FF404041"/>
      </left>
      <right/>
      <top style="medium">
        <color rgb="FF404041"/>
      </top>
      <bottom/>
      <diagonal/>
    </border>
    <border>
      <left/>
      <right style="medium">
        <color rgb="FF404041"/>
      </right>
      <top style="medium">
        <color rgb="FF404041"/>
      </top>
      <bottom/>
      <diagonal/>
    </border>
    <border>
      <left style="medium">
        <color rgb="FF404041"/>
      </left>
      <right/>
      <top/>
      <bottom style="medium">
        <color rgb="FF404041"/>
      </bottom>
      <diagonal/>
    </border>
    <border>
      <left/>
      <right style="medium">
        <color rgb="FF404041"/>
      </right>
      <top/>
      <bottom style="medium">
        <color rgb="FF404041"/>
      </bottom>
      <diagonal/>
    </border>
    <border>
      <left style="medium">
        <color rgb="FF404041"/>
      </left>
      <right/>
      <top style="medium">
        <color rgb="FF404041"/>
      </top>
      <bottom style="medium">
        <color rgb="FF404041"/>
      </bottom>
      <diagonal/>
    </border>
    <border>
      <left/>
      <right/>
      <top style="medium">
        <color rgb="FF404041"/>
      </top>
      <bottom style="medium">
        <color rgb="FF404041"/>
      </bottom>
      <diagonal/>
    </border>
    <border>
      <left/>
      <right style="medium">
        <color rgb="FF404041"/>
      </right>
      <top style="medium">
        <color rgb="FF404041"/>
      </top>
      <bottom style="medium">
        <color rgb="FF404041"/>
      </bottom>
      <diagonal/>
    </border>
    <border>
      <left style="medium">
        <color rgb="FF404041"/>
      </left>
      <right style="medium">
        <color rgb="FF404041"/>
      </right>
      <top/>
      <bottom style="medium">
        <color rgb="FF404041"/>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s>
  <cellStyleXfs count="8">
    <xf numFmtId="0" fontId="0" fillId="0" borderId="0"/>
    <xf numFmtId="0" fontId="1" fillId="0" borderId="0" applyNumberFormat="0" applyFill="0" applyBorder="0" applyAlignment="0" applyProtection="0"/>
    <xf numFmtId="166" fontId="9" fillId="0" borderId="0" applyFont="0" applyFill="0" applyBorder="0" applyAlignment="0" applyProtection="0"/>
    <xf numFmtId="0" fontId="18" fillId="0" borderId="0"/>
    <xf numFmtId="0" fontId="19" fillId="0" borderId="0"/>
    <xf numFmtId="0" fontId="19" fillId="0" borderId="0"/>
    <xf numFmtId="0" fontId="20" fillId="0" borderId="0"/>
    <xf numFmtId="9" fontId="9" fillId="0" borderId="0" applyFont="0" applyFill="0" applyBorder="0" applyAlignment="0" applyProtection="0"/>
  </cellStyleXfs>
  <cellXfs count="1222">
    <xf numFmtId="0" fontId="0" fillId="0" borderId="0" xfId="0"/>
    <xf numFmtId="0" fontId="0" fillId="0" borderId="0" xfId="0" applyBorder="1"/>
    <xf numFmtId="0" fontId="2" fillId="0" borderId="0" xfId="0" applyFont="1"/>
    <xf numFmtId="0" fontId="0" fillId="0" borderId="0" xfId="0" applyAlignment="1">
      <alignment horizontal="right"/>
    </xf>
    <xf numFmtId="0" fontId="0" fillId="0" borderId="0" xfId="0" applyFont="1"/>
    <xf numFmtId="0" fontId="0" fillId="0" borderId="0" xfId="0" applyFill="1"/>
    <xf numFmtId="0" fontId="4" fillId="0" borderId="0" xfId="0" applyFont="1"/>
    <xf numFmtId="0" fontId="4" fillId="0" borderId="6" xfId="0" applyFont="1" applyBorder="1"/>
    <xf numFmtId="0" fontId="4" fillId="0" borderId="9" xfId="0" applyFont="1" applyBorder="1"/>
    <xf numFmtId="0" fontId="4" fillId="0" borderId="0" xfId="0" applyFont="1" applyBorder="1"/>
    <xf numFmtId="0" fontId="4" fillId="0" borderId="11" xfId="0" applyFont="1" applyBorder="1"/>
    <xf numFmtId="0" fontId="4" fillId="0" borderId="0" xfId="0" applyFont="1" applyFill="1" applyBorder="1"/>
    <xf numFmtId="0" fontId="7" fillId="0" borderId="0" xfId="0" applyFont="1" applyBorder="1" applyAlignment="1">
      <alignment horizontal="center" wrapText="1"/>
    </xf>
    <xf numFmtId="0" fontId="4" fillId="0" borderId="9" xfId="0" applyFont="1" applyFill="1" applyBorder="1"/>
    <xf numFmtId="0" fontId="0" fillId="0" borderId="0" xfId="0" applyFill="1" applyAlignment="1">
      <alignment horizontal="center"/>
    </xf>
    <xf numFmtId="0" fontId="0" fillId="0" borderId="0" xfId="0" applyFill="1" applyBorder="1"/>
    <xf numFmtId="0" fontId="0" fillId="0" borderId="0" xfId="0" applyFill="1" applyBorder="1" applyAlignment="1">
      <alignment horizontal="center"/>
    </xf>
    <xf numFmtId="0" fontId="8" fillId="0" borderId="0" xfId="0" applyFont="1" applyFill="1" applyBorder="1"/>
    <xf numFmtId="0" fontId="8" fillId="0" borderId="0" xfId="0" applyFont="1" applyFill="1" applyBorder="1" applyAlignment="1">
      <alignment horizontal="center"/>
    </xf>
    <xf numFmtId="0" fontId="2" fillId="2" borderId="0" xfId="0" applyFont="1" applyFill="1" applyBorder="1" applyAlignment="1">
      <alignment horizontal="left" vertical="center" wrapText="1" indent="1"/>
    </xf>
    <xf numFmtId="0" fontId="2" fillId="2" borderId="19" xfId="0" applyFont="1" applyFill="1" applyBorder="1" applyAlignment="1">
      <alignment horizontal="left" vertical="center" wrapText="1" indent="1"/>
    </xf>
    <xf numFmtId="0" fontId="2" fillId="2" borderId="16" xfId="0" applyFont="1" applyFill="1" applyBorder="1" applyAlignment="1">
      <alignment horizontal="left" vertical="center" wrapText="1" indent="1"/>
    </xf>
    <xf numFmtId="0" fontId="2" fillId="2" borderId="18" xfId="0" applyFont="1" applyFill="1" applyBorder="1" applyAlignment="1">
      <alignment horizontal="left" vertical="center" wrapText="1" indent="1"/>
    </xf>
    <xf numFmtId="14" fontId="2" fillId="0" borderId="26"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9" xfId="0" applyNumberFormat="1" applyFont="1" applyFill="1" applyBorder="1" applyAlignment="1">
      <alignment horizontal="center" vertical="center" wrapText="1"/>
    </xf>
    <xf numFmtId="0" fontId="2" fillId="2" borderId="17" xfId="0" applyFont="1" applyFill="1" applyBorder="1" applyAlignment="1">
      <alignment horizontal="left" vertical="center" wrapText="1" indent="1"/>
    </xf>
    <xf numFmtId="0" fontId="2" fillId="2" borderId="20" xfId="0" applyFont="1" applyFill="1" applyBorder="1" applyAlignment="1">
      <alignment horizontal="left" vertical="center" wrapText="1" indent="1"/>
    </xf>
    <xf numFmtId="0" fontId="3" fillId="2" borderId="16"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2" borderId="17" xfId="0" applyFont="1" applyFill="1" applyBorder="1" applyAlignment="1">
      <alignment horizontal="left" vertical="center" wrapText="1" indent="1"/>
    </xf>
    <xf numFmtId="0" fontId="2" fillId="0" borderId="0" xfId="0" applyFont="1" applyAlignment="1">
      <alignment vertical="center"/>
    </xf>
    <xf numFmtId="0" fontId="2" fillId="0" borderId="0" xfId="0" applyFont="1" applyBorder="1"/>
    <xf numFmtId="0" fontId="2" fillId="0" borderId="0" xfId="0" applyFont="1" applyFill="1" applyBorder="1" applyAlignment="1">
      <alignment horizontal="left" vertical="center" wrapText="1" indent="1"/>
    </xf>
    <xf numFmtId="0" fontId="3" fillId="2" borderId="1" xfId="0" applyFont="1" applyFill="1" applyBorder="1" applyAlignment="1">
      <alignment horizontal="center" vertical="center" wrapText="1"/>
    </xf>
    <xf numFmtId="0" fontId="0" fillId="0" borderId="0" xfId="0" applyBorder="1" applyAlignment="1">
      <alignment horizontal="right"/>
    </xf>
    <xf numFmtId="14" fontId="2" fillId="2" borderId="16" xfId="0" applyNumberFormat="1" applyFont="1" applyFill="1" applyBorder="1" applyAlignment="1">
      <alignment horizontal="justify" vertical="center" wrapText="1"/>
    </xf>
    <xf numFmtId="0" fontId="3" fillId="2" borderId="17"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wrapText="1"/>
    </xf>
    <xf numFmtId="0" fontId="14" fillId="0" borderId="1" xfId="0" applyFont="1" applyBorder="1" applyAlignment="1">
      <alignment vertical="center" wrapText="1"/>
    </xf>
    <xf numFmtId="0" fontId="0" fillId="0" borderId="1" xfId="0" applyFont="1" applyBorder="1" applyAlignment="1">
      <alignment horizontal="center"/>
    </xf>
    <xf numFmtId="0" fontId="0" fillId="0" borderId="1" xfId="0" applyBorder="1"/>
    <xf numFmtId="0" fontId="0" fillId="0" borderId="16" xfId="0" applyBorder="1"/>
    <xf numFmtId="0" fontId="0" fillId="0" borderId="17" xfId="0" applyBorder="1"/>
    <xf numFmtId="0" fontId="16" fillId="0" borderId="0" xfId="0" applyFont="1"/>
    <xf numFmtId="0" fontId="17" fillId="0" borderId="0" xfId="0" applyFont="1"/>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16"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3" fillId="2" borderId="19" xfId="0" applyFont="1" applyFill="1" applyBorder="1" applyAlignment="1">
      <alignment horizontal="left"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xf>
    <xf numFmtId="0" fontId="2" fillId="0" borderId="5" xfId="0" applyFont="1" applyBorder="1" applyAlignment="1">
      <alignment horizontal="right" vertical="center"/>
    </xf>
    <xf numFmtId="0" fontId="2" fillId="0" borderId="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34" xfId="0" applyFont="1" applyBorder="1" applyAlignment="1">
      <alignment horizontal="justify" vertical="center" wrapText="1"/>
    </xf>
    <xf numFmtId="0" fontId="2" fillId="0" borderId="4" xfId="0" applyFont="1" applyBorder="1" applyAlignment="1">
      <alignment horizontal="justify" vertical="center" wrapText="1"/>
    </xf>
    <xf numFmtId="0" fontId="3" fillId="0" borderId="34"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0" xfId="0" applyFont="1" applyFill="1" applyBorder="1" applyAlignment="1">
      <alignment horizontal="justify" vertical="center" wrapText="1"/>
    </xf>
    <xf numFmtId="0" fontId="24" fillId="0" borderId="25"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 fillId="0" borderId="0" xfId="0" applyFont="1" applyFill="1"/>
    <xf numFmtId="0" fontId="2" fillId="0" borderId="0" xfId="0" applyFont="1" applyFill="1" applyAlignment="1"/>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3" fillId="2" borderId="1" xfId="0" applyFont="1" applyFill="1" applyBorder="1" applyAlignment="1">
      <alignment horizontal="justify" vertical="center" wrapText="1"/>
    </xf>
    <xf numFmtId="0" fontId="28" fillId="0" borderId="0" xfId="0" applyFont="1" applyAlignment="1">
      <alignment wrapText="1"/>
    </xf>
    <xf numFmtId="0" fontId="2" fillId="2" borderId="35" xfId="0" applyFont="1" applyFill="1" applyBorder="1" applyAlignment="1">
      <alignment vertical="center" wrapText="1"/>
    </xf>
    <xf numFmtId="0" fontId="3" fillId="2" borderId="35" xfId="0" applyFont="1" applyFill="1" applyBorder="1" applyAlignment="1">
      <alignment vertical="center" wrapText="1"/>
    </xf>
    <xf numFmtId="0" fontId="3" fillId="2" borderId="6" xfId="0" applyFont="1" applyFill="1" applyBorder="1" applyAlignment="1">
      <alignment vertical="center" wrapText="1"/>
    </xf>
    <xf numFmtId="0" fontId="3" fillId="2" borderId="9" xfId="0" applyFont="1" applyFill="1" applyBorder="1" applyAlignment="1">
      <alignment vertical="center" wrapText="1"/>
    </xf>
    <xf numFmtId="0" fontId="4" fillId="0" borderId="0" xfId="0" applyFont="1" applyAlignment="1"/>
    <xf numFmtId="0" fontId="4" fillId="0" borderId="0" xfId="0" applyFont="1" applyAlignment="1">
      <alignment horizontal="center"/>
    </xf>
    <xf numFmtId="0" fontId="27" fillId="0" borderId="0" xfId="0" applyFont="1"/>
    <xf numFmtId="0" fontId="5" fillId="0" borderId="1" xfId="0" applyFont="1" applyBorder="1" applyAlignment="1">
      <alignment horizontal="center"/>
    </xf>
    <xf numFmtId="3" fontId="5" fillId="0" borderId="1" xfId="0" applyNumberFormat="1" applyFont="1" applyBorder="1" applyAlignment="1">
      <alignment horizontal="center"/>
    </xf>
    <xf numFmtId="3" fontId="4" fillId="0" borderId="1" xfId="0" applyNumberFormat="1" applyFont="1" applyBorder="1"/>
    <xf numFmtId="0" fontId="4" fillId="0" borderId="1" xfId="0" applyFont="1" applyBorder="1"/>
    <xf numFmtId="0" fontId="4" fillId="0" borderId="0" xfId="0" applyFont="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indent="1"/>
    </xf>
    <xf numFmtId="0" fontId="33" fillId="0" borderId="0" xfId="0" applyFont="1" applyBorder="1" applyAlignment="1">
      <alignment horizontal="left" vertical="center" wrapText="1"/>
    </xf>
    <xf numFmtId="0" fontId="4" fillId="2"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5" fillId="2" borderId="1" xfId="0" applyFont="1" applyFill="1" applyBorder="1" applyAlignment="1">
      <alignment horizontal="justify" vertical="center" wrapText="1"/>
    </xf>
    <xf numFmtId="3" fontId="4" fillId="2" borderId="1" xfId="0" applyNumberFormat="1" applyFont="1" applyFill="1" applyBorder="1" applyAlignment="1">
      <alignment horizontal="right" vertical="center" wrapText="1" indent="1"/>
    </xf>
    <xf numFmtId="0" fontId="4" fillId="2" borderId="1" xfId="0" applyFont="1" applyFill="1" applyBorder="1" applyAlignment="1">
      <alignment horizontal="right" vertical="center" wrapText="1" indent="1"/>
    </xf>
    <xf numFmtId="0" fontId="35" fillId="2" borderId="31" xfId="0" applyFont="1" applyFill="1" applyBorder="1" applyAlignment="1">
      <alignment horizontal="left" vertical="center" wrapText="1" indent="1"/>
    </xf>
    <xf numFmtId="0" fontId="35" fillId="2" borderId="49" xfId="0" applyFont="1" applyFill="1" applyBorder="1" applyAlignment="1">
      <alignment horizontal="center" vertical="center" wrapText="1"/>
    </xf>
    <xf numFmtId="0" fontId="35" fillId="2" borderId="44" xfId="0" applyFont="1" applyFill="1" applyBorder="1" applyAlignment="1">
      <alignment horizontal="center" vertical="center" wrapText="1"/>
    </xf>
    <xf numFmtId="0" fontId="21" fillId="2" borderId="1" xfId="1" applyFont="1" applyFill="1" applyBorder="1" applyAlignment="1">
      <alignment horizontal="left" vertical="center" wrapText="1" indent="1"/>
    </xf>
    <xf numFmtId="9" fontId="2"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2" fillId="0" borderId="0" xfId="0" applyFont="1" applyAlignment="1">
      <alignment horizontal="left" vertical="center"/>
    </xf>
    <xf numFmtId="0" fontId="3" fillId="0" borderId="34" xfId="0" applyFont="1" applyBorder="1" applyAlignment="1">
      <alignment vertical="center" wrapText="1"/>
    </xf>
    <xf numFmtId="0" fontId="24" fillId="0" borderId="2" xfId="0" applyFont="1" applyBorder="1" applyAlignment="1">
      <alignment horizontal="center" vertical="center" wrapText="1"/>
    </xf>
    <xf numFmtId="0" fontId="3" fillId="0" borderId="33" xfId="0" applyFont="1" applyBorder="1" applyAlignment="1">
      <alignment horizontal="justify" vertical="center" wrapText="1"/>
    </xf>
    <xf numFmtId="0" fontId="3" fillId="0" borderId="4" xfId="0" applyFont="1" applyBorder="1" applyAlignment="1">
      <alignment horizontal="justify" vertical="center" wrapText="1"/>
    </xf>
    <xf numFmtId="0" fontId="0" fillId="0" borderId="0" xfId="0" applyAlignment="1">
      <alignment vertical="center"/>
    </xf>
    <xf numFmtId="0" fontId="8" fillId="0" borderId="12" xfId="0" applyFont="1" applyBorder="1" applyAlignment="1">
      <alignment horizontal="center"/>
    </xf>
    <xf numFmtId="3" fontId="3" fillId="0" borderId="1" xfId="0" applyNumberFormat="1" applyFont="1" applyBorder="1" applyAlignment="1">
      <alignment vertical="center" wrapText="1"/>
    </xf>
    <xf numFmtId="0" fontId="3" fillId="0" borderId="49" xfId="0" applyFont="1" applyBorder="1" applyAlignment="1">
      <alignment vertical="center" wrapText="1"/>
    </xf>
    <xf numFmtId="166" fontId="2" fillId="0" borderId="0" xfId="2" applyFont="1" applyFill="1"/>
    <xf numFmtId="166" fontId="3" fillId="0" borderId="46" xfId="2" applyFont="1" applyBorder="1" applyAlignment="1">
      <alignment horizontal="center" vertical="center" wrapText="1"/>
    </xf>
    <xf numFmtId="0" fontId="3" fillId="0" borderId="0" xfId="0" applyFont="1" applyFill="1"/>
    <xf numFmtId="166" fontId="3" fillId="0" borderId="0" xfId="2" applyFont="1" applyFill="1"/>
    <xf numFmtId="0" fontId="3" fillId="0" borderId="0" xfId="0" applyFont="1"/>
    <xf numFmtId="0" fontId="2" fillId="0" borderId="1" xfId="0" applyFont="1" applyBorder="1" applyAlignment="1">
      <alignment horizontal="center" vertical="center" wrapText="1"/>
    </xf>
    <xf numFmtId="2" fontId="2" fillId="0" borderId="1" xfId="0" applyNumberFormat="1" applyFont="1" applyBorder="1" applyAlignment="1">
      <alignment vertical="center" wrapText="1"/>
    </xf>
    <xf numFmtId="166" fontId="2" fillId="0" borderId="1" xfId="2" quotePrefix="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Fill="1" applyBorder="1" applyAlignment="1">
      <alignment vertical="center" wrapText="1"/>
    </xf>
    <xf numFmtId="0" fontId="23" fillId="0" borderId="0" xfId="0" applyFont="1" applyFill="1"/>
    <xf numFmtId="166" fontId="2" fillId="0" borderId="0" xfId="2" applyFont="1" applyFill="1" applyAlignment="1">
      <alignment wrapText="1"/>
    </xf>
    <xf numFmtId="166" fontId="25" fillId="0" borderId="0" xfId="2" applyFont="1" applyFill="1" applyAlignment="1">
      <alignment wrapText="1"/>
    </xf>
    <xf numFmtId="9" fontId="2" fillId="0" borderId="0" xfId="7" applyFont="1"/>
    <xf numFmtId="0" fontId="3" fillId="0" borderId="2" xfId="0" applyFont="1" applyBorder="1" applyAlignment="1">
      <alignment vertical="center"/>
    </xf>
    <xf numFmtId="0" fontId="3" fillId="0" borderId="4" xfId="0" applyFont="1" applyBorder="1" applyAlignment="1">
      <alignment vertical="center"/>
    </xf>
    <xf numFmtId="0" fontId="2" fillId="0" borderId="0" xfId="0" applyFont="1" applyFill="1" applyAlignment="1">
      <alignment wrapText="1"/>
    </xf>
    <xf numFmtId="0" fontId="2" fillId="0" borderId="16" xfId="0" applyFont="1" applyFill="1" applyBorder="1" applyAlignment="1">
      <alignment horizontal="left" vertical="center" wrapText="1"/>
    </xf>
    <xf numFmtId="0" fontId="2" fillId="2" borderId="1" xfId="0" applyFont="1" applyFill="1" applyBorder="1" applyAlignment="1">
      <alignment horizontal="left" vertical="center" wrapText="1" indent="1"/>
    </xf>
    <xf numFmtId="0" fontId="3" fillId="0" borderId="0" xfId="0" applyFont="1" applyFill="1" applyAlignment="1">
      <alignment horizontal="justify" vertical="center" wrapText="1"/>
    </xf>
    <xf numFmtId="0" fontId="2" fillId="0" borderId="0" xfId="0" applyFont="1" applyFill="1" applyAlignment="1">
      <alignment horizontal="justify" vertical="center" wrapText="1"/>
    </xf>
    <xf numFmtId="0" fontId="23" fillId="0" borderId="0" xfId="0" applyFont="1" applyFill="1" applyAlignment="1">
      <alignment horizontal="left" vertical="center" wrapText="1"/>
    </xf>
    <xf numFmtId="0" fontId="2" fillId="0" borderId="4" xfId="0" applyFont="1" applyFill="1" applyBorder="1" applyAlignment="1">
      <alignment horizontal="left" vertical="center" wrapText="1"/>
    </xf>
    <xf numFmtId="0" fontId="24" fillId="0" borderId="38" xfId="0" applyFont="1" applyFill="1" applyBorder="1" applyAlignment="1">
      <alignment horizontal="justify" wrapText="1"/>
    </xf>
    <xf numFmtId="0" fontId="2" fillId="0" borderId="39" xfId="0" applyFont="1" applyFill="1" applyBorder="1" applyAlignment="1"/>
    <xf numFmtId="0" fontId="2" fillId="0" borderId="40" xfId="0" applyFont="1" applyFill="1" applyBorder="1" applyAlignment="1"/>
    <xf numFmtId="0" fontId="2" fillId="0" borderId="0" xfId="0" applyFont="1" applyFill="1" applyAlignment="1">
      <alignment horizontal="justify" wrapText="1"/>
    </xf>
    <xf numFmtId="0" fontId="24" fillId="0" borderId="25" xfId="0" applyFont="1" applyFill="1" applyBorder="1" applyAlignment="1">
      <alignment horizontal="left" vertical="center"/>
    </xf>
    <xf numFmtId="0" fontId="23" fillId="0" borderId="35" xfId="0" applyFont="1" applyFill="1" applyBorder="1" applyAlignment="1">
      <alignment horizontal="left" vertical="center" wrapText="1"/>
    </xf>
    <xf numFmtId="0" fontId="2" fillId="0" borderId="34" xfId="0" applyFont="1" applyFill="1" applyBorder="1" applyAlignment="1">
      <alignment horizontal="justify" wrapText="1"/>
    </xf>
    <xf numFmtId="0" fontId="2" fillId="0" borderId="4" xfId="0" applyFont="1" applyFill="1" applyBorder="1" applyAlignment="1">
      <alignment horizontal="justify" wrapText="1"/>
    </xf>
    <xf numFmtId="0" fontId="2" fillId="0" borderId="34"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6" xfId="0" applyFont="1" applyFill="1" applyBorder="1" applyAlignment="1">
      <alignment horizontal="left" wrapText="1" indent="1"/>
    </xf>
    <xf numFmtId="0" fontId="3" fillId="0" borderId="31" xfId="0" applyFont="1" applyFill="1" applyBorder="1" applyAlignment="1">
      <alignment horizontal="left" wrapText="1" indent="1"/>
    </xf>
    <xf numFmtId="0" fontId="2" fillId="0" borderId="31" xfId="0" applyFont="1" applyFill="1" applyBorder="1" applyAlignment="1">
      <alignment horizontal="left" wrapText="1" indent="1"/>
    </xf>
    <xf numFmtId="0" fontId="2" fillId="0" borderId="18" xfId="0" applyFont="1" applyFill="1" applyBorder="1" applyAlignment="1">
      <alignment horizontal="left" wrapText="1" indent="1"/>
    </xf>
    <xf numFmtId="0" fontId="2" fillId="0" borderId="18" xfId="0" applyFont="1" applyFill="1" applyBorder="1" applyAlignment="1">
      <alignment horizontal="left" vertical="center" wrapText="1" indent="1"/>
    </xf>
    <xf numFmtId="0" fontId="2" fillId="0" borderId="18" xfId="0" applyFont="1" applyFill="1" applyBorder="1" applyAlignment="1">
      <alignment horizontal="justify" vertical="center" wrapText="1"/>
    </xf>
    <xf numFmtId="4" fontId="3" fillId="0" borderId="1" xfId="0" applyNumberFormat="1" applyFont="1" applyFill="1" applyBorder="1" applyAlignment="1">
      <alignment horizontal="right" vertical="center" wrapText="1"/>
    </xf>
    <xf numFmtId="166" fontId="3" fillId="0" borderId="1" xfId="2" applyFont="1" applyFill="1" applyBorder="1" applyAlignment="1">
      <alignment horizontal="center" vertical="center" wrapText="1"/>
    </xf>
    <xf numFmtId="4" fontId="3" fillId="0" borderId="19" xfId="0" applyNumberFormat="1" applyFont="1" applyFill="1" applyBorder="1" applyAlignment="1">
      <alignment horizontal="right" vertical="center" wrapText="1"/>
    </xf>
    <xf numFmtId="0" fontId="2" fillId="0" borderId="16" xfId="0" applyFont="1" applyFill="1" applyBorder="1" applyAlignment="1">
      <alignment horizontal="justify" vertical="center" wrapText="1"/>
    </xf>
    <xf numFmtId="166" fontId="2" fillId="0" borderId="0" xfId="2" applyFont="1" applyFill="1" applyAlignment="1"/>
    <xf numFmtId="0" fontId="2" fillId="0" borderId="16" xfId="0" applyFont="1" applyFill="1" applyBorder="1" applyAlignment="1">
      <alignment horizontal="left" vertical="center" wrapText="1" indent="1"/>
    </xf>
    <xf numFmtId="0" fontId="23" fillId="0" borderId="38"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 fillId="0" borderId="25" xfId="0" applyFont="1" applyFill="1" applyBorder="1" applyAlignment="1">
      <alignment horizontal="left" vertical="top" wrapText="1"/>
    </xf>
    <xf numFmtId="0" fontId="2" fillId="0" borderId="16" xfId="0" applyFont="1" applyFill="1" applyBorder="1" applyAlignment="1">
      <alignment horizontal="left" vertical="top"/>
    </xf>
    <xf numFmtId="0" fontId="38" fillId="0" borderId="0" xfId="0" applyFont="1" applyFill="1" applyAlignment="1">
      <alignment vertical="center" wrapText="1"/>
    </xf>
    <xf numFmtId="0" fontId="24" fillId="0" borderId="6" xfId="0" applyFont="1" applyFill="1" applyBorder="1" applyAlignment="1">
      <alignment horizontal="left" vertical="center" wrapText="1"/>
    </xf>
    <xf numFmtId="4" fontId="2" fillId="0" borderId="7" xfId="0" applyNumberFormat="1" applyFont="1" applyFill="1" applyBorder="1" applyAlignment="1">
      <alignment horizontal="center" wrapText="1"/>
    </xf>
    <xf numFmtId="0" fontId="2" fillId="0" borderId="8" xfId="0" applyFont="1" applyFill="1" applyBorder="1" applyAlignment="1">
      <alignment horizontal="right" wrapText="1"/>
    </xf>
    <xf numFmtId="4" fontId="3" fillId="0" borderId="1" xfId="0" applyNumberFormat="1" applyFont="1" applyFill="1" applyBorder="1" applyAlignment="1">
      <alignment horizontal="center" vertical="center" wrapText="1"/>
    </xf>
    <xf numFmtId="0" fontId="2" fillId="0" borderId="0" xfId="0" applyFont="1" applyFill="1" applyBorder="1" applyAlignment="1">
      <alignment horizontal="left" vertical="top" wrapText="1" indent="1"/>
    </xf>
    <xf numFmtId="0" fontId="25" fillId="0" borderId="0" xfId="0" applyFont="1" applyFill="1" applyAlignment="1"/>
    <xf numFmtId="0" fontId="2" fillId="0" borderId="18" xfId="0" applyFont="1" applyFill="1" applyBorder="1" applyAlignment="1">
      <alignment vertical="center"/>
    </xf>
    <xf numFmtId="0" fontId="2" fillId="0" borderId="9" xfId="0" applyFont="1" applyFill="1" applyBorder="1" applyAlignment="1">
      <alignment horizontal="justify" vertical="center" wrapText="1"/>
    </xf>
    <xf numFmtId="0" fontId="24"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5" borderId="35" xfId="0" applyFont="1" applyFill="1" applyBorder="1" applyAlignment="1">
      <alignment vertical="center" wrapText="1"/>
    </xf>
    <xf numFmtId="0" fontId="2" fillId="5" borderId="0" xfId="0" applyFont="1" applyFill="1" applyBorder="1" applyAlignment="1">
      <alignment vertical="center"/>
    </xf>
    <xf numFmtId="0" fontId="2" fillId="0" borderId="3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4" fontId="3" fillId="0" borderId="1" xfId="1" applyNumberFormat="1" applyFont="1" applyFill="1" applyBorder="1" applyAlignment="1">
      <alignment horizontal="center" vertical="center"/>
    </xf>
    <xf numFmtId="0" fontId="23" fillId="0" borderId="0" xfId="0" applyFont="1" applyFill="1" applyBorder="1" applyAlignment="1">
      <alignment horizontal="left" vertical="center" wrapText="1"/>
    </xf>
    <xf numFmtId="0" fontId="10" fillId="0" borderId="1" xfId="0" applyFont="1" applyBorder="1"/>
    <xf numFmtId="0" fontId="39" fillId="0" borderId="1" xfId="0" applyFont="1" applyBorder="1"/>
    <xf numFmtId="0" fontId="0" fillId="0" borderId="1" xfId="0" applyBorder="1" applyAlignment="1">
      <alignment horizontal="left" wrapText="1"/>
    </xf>
    <xf numFmtId="0" fontId="36" fillId="0" borderId="6" xfId="0" applyFont="1" applyFill="1" applyBorder="1"/>
    <xf numFmtId="0" fontId="0" fillId="0" borderId="46" xfId="0" applyBorder="1"/>
    <xf numFmtId="4" fontId="3" fillId="0" borderId="0" xfId="0" applyNumberFormat="1" applyFont="1" applyFill="1" applyBorder="1" applyAlignment="1">
      <alignment horizontal="right" vertical="center" wrapText="1"/>
    </xf>
    <xf numFmtId="0" fontId="2" fillId="0" borderId="31" xfId="0" applyFont="1" applyFill="1" applyBorder="1" applyAlignment="1">
      <alignment horizontal="left" vertical="center" wrapText="1"/>
    </xf>
    <xf numFmtId="0" fontId="0" fillId="0" borderId="1" xfId="0" applyBorder="1" applyAlignment="1">
      <alignment horizontal="center"/>
    </xf>
    <xf numFmtId="166" fontId="3" fillId="0" borderId="0" xfId="2" applyFont="1" applyFill="1" applyBorder="1" applyAlignment="1">
      <alignment wrapText="1"/>
    </xf>
    <xf numFmtId="0" fontId="37" fillId="0" borderId="0" xfId="0" applyFont="1" applyAlignment="1"/>
    <xf numFmtId="0" fontId="10" fillId="0" borderId="1" xfId="0" applyFont="1" applyBorder="1" applyAlignment="1">
      <alignment wrapText="1"/>
    </xf>
    <xf numFmtId="0" fontId="10" fillId="0" borderId="1" xfId="0" applyFont="1" applyBorder="1" applyAlignment="1">
      <alignment horizontal="center"/>
    </xf>
    <xf numFmtId="0" fontId="3" fillId="0" borderId="66" xfId="0" applyFont="1" applyFill="1" applyBorder="1" applyAlignment="1">
      <alignment horizontal="center" vertical="center" wrapText="1"/>
    </xf>
    <xf numFmtId="9" fontId="0" fillId="0" borderId="1" xfId="0" applyNumberFormat="1" applyBorder="1" applyAlignment="1">
      <alignment horizontal="center"/>
    </xf>
    <xf numFmtId="0" fontId="39" fillId="0" borderId="0" xfId="0" applyFont="1" applyBorder="1"/>
    <xf numFmtId="12" fontId="3" fillId="0" borderId="0" xfId="0" quotePrefix="1" applyNumberFormat="1" applyFont="1" applyFill="1" applyBorder="1" applyAlignment="1">
      <alignment horizontal="center" vertical="center" wrapText="1"/>
    </xf>
    <xf numFmtId="0" fontId="3" fillId="0" borderId="0" xfId="0" applyFont="1" applyFill="1" applyAlignment="1"/>
    <xf numFmtId="0" fontId="24" fillId="0" borderId="13" xfId="0" applyFont="1" applyFill="1" applyBorder="1" applyAlignment="1">
      <alignment horizontal="left" vertical="center" wrapText="1"/>
    </xf>
    <xf numFmtId="0" fontId="10" fillId="0" borderId="1" xfId="0" applyFont="1" applyBorder="1" applyAlignment="1">
      <alignment horizontal="center"/>
    </xf>
    <xf numFmtId="0" fontId="2" fillId="0" borderId="1" xfId="0" applyFont="1" applyFill="1" applyBorder="1" applyAlignment="1">
      <alignment horizontal="left" vertical="center"/>
    </xf>
    <xf numFmtId="166" fontId="2" fillId="0" borderId="0" xfId="2" applyFont="1" applyFill="1" applyAlignment="1">
      <alignment vertical="center"/>
    </xf>
    <xf numFmtId="0" fontId="2" fillId="0" borderId="0" xfId="0" applyFont="1" applyFill="1" applyAlignment="1">
      <alignment vertical="center"/>
    </xf>
    <xf numFmtId="0" fontId="45" fillId="0" borderId="0" xfId="0" applyFont="1" applyAlignment="1">
      <alignment vertical="center"/>
    </xf>
    <xf numFmtId="0" fontId="0" fillId="0" borderId="0" xfId="0" applyAlignment="1">
      <alignment horizontal="center" vertical="center"/>
    </xf>
    <xf numFmtId="4" fontId="3" fillId="0" borderId="26" xfId="0" applyNumberFormat="1" applyFont="1" applyFill="1" applyBorder="1" applyAlignment="1">
      <alignment horizontal="center" vertical="center" wrapText="1"/>
    </xf>
    <xf numFmtId="0" fontId="46" fillId="0" borderId="33" xfId="0" applyFont="1" applyFill="1" applyBorder="1" applyAlignment="1">
      <alignment horizontal="justify" vertical="center" wrapText="1"/>
    </xf>
    <xf numFmtId="0" fontId="46" fillId="0" borderId="4" xfId="0" applyFont="1" applyFill="1" applyBorder="1" applyAlignment="1">
      <alignment horizontal="justify" vertical="center" wrapText="1"/>
    </xf>
    <xf numFmtId="0" fontId="0" fillId="0" borderId="6" xfId="0" applyBorder="1"/>
    <xf numFmtId="0" fontId="0" fillId="0" borderId="8" xfId="0" applyBorder="1"/>
    <xf numFmtId="0" fontId="0" fillId="0" borderId="11" xfId="0" applyBorder="1"/>
    <xf numFmtId="0" fontId="0" fillId="0" borderId="5" xfId="0" applyBorder="1"/>
    <xf numFmtId="0" fontId="12" fillId="0" borderId="0" xfId="0" applyFont="1" applyAlignment="1">
      <alignment horizontal="center" vertical="center" wrapText="1"/>
    </xf>
    <xf numFmtId="165" fontId="0" fillId="0" borderId="1" xfId="0" applyNumberFormat="1" applyBorder="1" applyAlignment="1">
      <alignment horizontal="center"/>
    </xf>
    <xf numFmtId="0" fontId="12" fillId="0" borderId="0" xfId="0" applyFont="1" applyAlignment="1"/>
    <xf numFmtId="0" fontId="0" fillId="0" borderId="0" xfId="0" applyAlignment="1"/>
    <xf numFmtId="0" fontId="0" fillId="0" borderId="9" xfId="0" applyBorder="1"/>
    <xf numFmtId="0" fontId="0" fillId="0" borderId="10" xfId="0" applyBorder="1"/>
    <xf numFmtId="0" fontId="10" fillId="0" borderId="16" xfId="0" applyFont="1" applyBorder="1" applyAlignment="1">
      <alignment horizontal="center"/>
    </xf>
    <xf numFmtId="0" fontId="24" fillId="0" borderId="39"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0" fillId="0" borderId="0"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3" fillId="0" borderId="3" xfId="0" applyFont="1" applyFill="1" applyBorder="1" applyAlignment="1">
      <alignment horizontal="center" vertical="center" wrapText="1"/>
    </xf>
    <xf numFmtId="0" fontId="24" fillId="0" borderId="33" xfId="0" applyFont="1" applyFill="1" applyBorder="1" applyAlignment="1">
      <alignment horizontal="left" vertical="center" wrapText="1"/>
    </xf>
    <xf numFmtId="0" fontId="2" fillId="0" borderId="39" xfId="0" applyFont="1" applyFill="1" applyBorder="1" applyAlignment="1">
      <alignment horizontal="justify" vertical="center" wrapText="1"/>
    </xf>
    <xf numFmtId="0" fontId="2" fillId="0" borderId="39" xfId="0" applyFont="1" applyFill="1" applyBorder="1" applyAlignment="1">
      <alignment horizontal="left" wrapText="1"/>
    </xf>
    <xf numFmtId="0" fontId="47" fillId="0" borderId="40" xfId="0" applyFont="1" applyFill="1" applyBorder="1" applyAlignment="1">
      <alignment horizontal="left" wrapText="1"/>
    </xf>
    <xf numFmtId="0" fontId="0" fillId="0" borderId="0" xfId="0" applyFont="1" applyAlignment="1">
      <alignment vertical="center"/>
    </xf>
    <xf numFmtId="0" fontId="0" fillId="0" borderId="1" xfId="0" applyBorder="1" applyAlignment="1">
      <alignment horizontal="left"/>
    </xf>
    <xf numFmtId="0" fontId="0" fillId="0" borderId="1" xfId="0" applyBorder="1" applyAlignment="1">
      <alignment horizontal="center"/>
    </xf>
    <xf numFmtId="0" fontId="10" fillId="0" borderId="21" xfId="0" applyFont="1" applyBorder="1" applyAlignment="1">
      <alignment horizontal="center"/>
    </xf>
    <xf numFmtId="0" fontId="2" fillId="0" borderId="1" xfId="0" applyFont="1" applyFill="1" applyBorder="1" applyAlignment="1">
      <alignment horizontal="justify" vertical="center" wrapText="1"/>
    </xf>
    <xf numFmtId="4" fontId="2" fillId="0" borderId="34" xfId="0" applyNumberFormat="1" applyFont="1" applyFill="1" applyBorder="1" applyAlignment="1">
      <alignment horizontal="left" vertical="center" wrapText="1"/>
    </xf>
    <xf numFmtId="0" fontId="2" fillId="0" borderId="17" xfId="0" applyFont="1" applyFill="1" applyBorder="1" applyAlignment="1">
      <alignment horizontal="left" vertical="center" wrapText="1" indent="1"/>
    </xf>
    <xf numFmtId="0" fontId="0" fillId="0" borderId="16" xfId="0" applyBorder="1" applyAlignment="1">
      <alignment horizontal="left"/>
    </xf>
    <xf numFmtId="0" fontId="0" fillId="0" borderId="16" xfId="0" applyFont="1" applyBorder="1"/>
    <xf numFmtId="0" fontId="0" fillId="0" borderId="18" xfId="0" applyFont="1" applyBorder="1" applyAlignment="1">
      <alignment wrapText="1"/>
    </xf>
    <xf numFmtId="0" fontId="10" fillId="0" borderId="17" xfId="0" applyFont="1" applyBorder="1" applyAlignment="1">
      <alignment horizontal="center"/>
    </xf>
    <xf numFmtId="0" fontId="10" fillId="0" borderId="20" xfId="0" applyFont="1" applyBorder="1" applyAlignment="1">
      <alignment horizontal="center" vertical="center"/>
    </xf>
    <xf numFmtId="0" fontId="3" fillId="4"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2" applyFont="1" applyBorder="1" applyAlignment="1">
      <alignment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66" fontId="2" fillId="4" borderId="1" xfId="2" applyFont="1" applyFill="1" applyBorder="1" applyAlignment="1">
      <alignment vertical="center" wrapText="1"/>
    </xf>
    <xf numFmtId="0" fontId="11" fillId="2" borderId="6"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45" fillId="0" borderId="0" xfId="0" applyFont="1" applyFill="1"/>
    <xf numFmtId="0" fontId="10" fillId="0" borderId="22" xfId="0" applyFont="1" applyBorder="1"/>
    <xf numFmtId="0" fontId="10" fillId="0" borderId="24" xfId="0" applyFont="1" applyBorder="1"/>
    <xf numFmtId="0" fontId="0" fillId="0" borderId="7" xfId="0" applyBorder="1"/>
    <xf numFmtId="0" fontId="10" fillId="0" borderId="17" xfId="0" applyFont="1" applyBorder="1" applyAlignment="1">
      <alignment wrapText="1"/>
    </xf>
    <xf numFmtId="0" fontId="0" fillId="0" borderId="17" xfId="0" applyBorder="1" applyAlignment="1">
      <alignment horizontal="center"/>
    </xf>
    <xf numFmtId="0" fontId="10" fillId="0" borderId="18" xfId="0" applyFont="1" applyBorder="1" applyAlignment="1">
      <alignment horizontal="center"/>
    </xf>
    <xf numFmtId="9" fontId="0" fillId="0" borderId="19" xfId="0" applyNumberFormat="1" applyBorder="1" applyAlignment="1">
      <alignment horizontal="center"/>
    </xf>
    <xf numFmtId="0" fontId="0" fillId="0" borderId="19" xfId="0" applyBorder="1" applyAlignment="1">
      <alignment horizontal="center"/>
    </xf>
    <xf numFmtId="0" fontId="0" fillId="0" borderId="12" xfId="0" applyBorder="1"/>
    <xf numFmtId="165" fontId="0" fillId="0" borderId="19" xfId="0" applyNumberFormat="1" applyBorder="1" applyAlignment="1">
      <alignment horizontal="center"/>
    </xf>
    <xf numFmtId="0" fontId="2" fillId="2" borderId="1" xfId="0" applyFont="1" applyFill="1" applyBorder="1" applyAlignment="1">
      <alignment horizontal="left" vertical="center" wrapText="1" indent="1"/>
    </xf>
    <xf numFmtId="0" fontId="11" fillId="0" borderId="33" xfId="0" applyFont="1" applyBorder="1" applyAlignment="1">
      <alignment horizontal="center" vertical="center"/>
    </xf>
    <xf numFmtId="4" fontId="3" fillId="0" borderId="39" xfId="0" applyNumberFormat="1" applyFont="1" applyBorder="1" applyAlignment="1">
      <alignment vertical="center"/>
    </xf>
    <xf numFmtId="166" fontId="49" fillId="0" borderId="0" xfId="2" applyFont="1" applyFill="1" applyAlignment="1">
      <alignment horizontal="center" vertical="center" wrapText="1"/>
    </xf>
    <xf numFmtId="0" fontId="50" fillId="0" borderId="1" xfId="0" applyFont="1" applyBorder="1" applyAlignment="1">
      <alignment horizontal="center"/>
    </xf>
    <xf numFmtId="0" fontId="51" fillId="0" borderId="1" xfId="0" applyFont="1" applyBorder="1" applyAlignment="1">
      <alignment horizontal="center"/>
    </xf>
    <xf numFmtId="3" fontId="48" fillId="0" borderId="1" xfId="0" applyNumberFormat="1" applyFont="1" applyBorder="1" applyAlignment="1">
      <alignment vertical="center"/>
    </xf>
    <xf numFmtId="0" fontId="48" fillId="0" borderId="1" xfId="0" applyFont="1" applyBorder="1" applyAlignment="1">
      <alignment vertical="center"/>
    </xf>
    <xf numFmtId="0" fontId="10" fillId="0" borderId="17" xfId="0" applyFont="1" applyFill="1" applyBorder="1" applyAlignment="1">
      <alignment horizontal="center"/>
    </xf>
    <xf numFmtId="0" fontId="2" fillId="0" borderId="1" xfId="0" applyFont="1" applyFill="1" applyBorder="1" applyAlignment="1">
      <alignment horizontal="left" vertical="center" wrapText="1" indent="1"/>
    </xf>
    <xf numFmtId="0" fontId="3" fillId="0" borderId="1" xfId="0" applyFont="1" applyFill="1" applyBorder="1" applyAlignment="1">
      <alignment horizontal="center" vertical="center"/>
    </xf>
    <xf numFmtId="0" fontId="4" fillId="0" borderId="12" xfId="0" applyFont="1" applyBorder="1"/>
    <xf numFmtId="0" fontId="4" fillId="0" borderId="10" xfId="0" applyFont="1" applyBorder="1"/>
    <xf numFmtId="0" fontId="4" fillId="0" borderId="67" xfId="0" applyFont="1" applyBorder="1"/>
    <xf numFmtId="0" fontId="4" fillId="0" borderId="7" xfId="0" applyFont="1" applyBorder="1"/>
    <xf numFmtId="0" fontId="4" fillId="0" borderId="8" xfId="0" applyFont="1" applyBorder="1"/>
    <xf numFmtId="0" fontId="32" fillId="0" borderId="10" xfId="0" applyFont="1" applyBorder="1" applyAlignment="1">
      <alignment horizontal="justify" vertical="center" wrapText="1"/>
    </xf>
    <xf numFmtId="0" fontId="27" fillId="0" borderId="10" xfId="0" applyFont="1" applyBorder="1" applyAlignment="1">
      <alignment horizontal="justify" vertical="center" wrapText="1"/>
    </xf>
    <xf numFmtId="0" fontId="26" fillId="0" borderId="10" xfId="0" applyFont="1" applyBorder="1" applyAlignment="1">
      <alignment horizontal="justify" vertical="center" wrapText="1"/>
    </xf>
    <xf numFmtId="0" fontId="4" fillId="0" borderId="5" xfId="0" applyFont="1" applyBorder="1"/>
    <xf numFmtId="4" fontId="3" fillId="0" borderId="1" xfId="0" applyNumberFormat="1" applyFont="1" applyBorder="1" applyAlignment="1">
      <alignment horizontal="center" vertical="center"/>
    </xf>
    <xf numFmtId="4" fontId="3" fillId="0" borderId="1" xfId="0" applyNumberFormat="1" applyFont="1" applyFill="1" applyBorder="1" applyAlignment="1">
      <alignment horizontal="center" vertical="center"/>
    </xf>
    <xf numFmtId="0" fontId="4" fillId="0" borderId="61" xfId="0" applyFont="1" applyBorder="1"/>
    <xf numFmtId="166" fontId="2" fillId="0" borderId="9" xfId="2" applyFont="1" applyFill="1" applyBorder="1" applyAlignment="1">
      <alignment wrapText="1"/>
    </xf>
    <xf numFmtId="2" fontId="17" fillId="0" borderId="48" xfId="0" applyNumberFormat="1" applyFont="1" applyBorder="1" applyAlignment="1">
      <alignment vertical="center" wrapText="1"/>
    </xf>
    <xf numFmtId="0" fontId="17" fillId="0" borderId="48" xfId="0" applyFont="1" applyBorder="1" applyAlignment="1">
      <alignment vertical="center" wrapText="1"/>
    </xf>
    <xf numFmtId="166" fontId="3" fillId="0" borderId="62" xfId="2" applyFont="1" applyBorder="1" applyAlignment="1">
      <alignment horizontal="center" vertical="center" wrapText="1"/>
    </xf>
    <xf numFmtId="4" fontId="3" fillId="0" borderId="1" xfId="0" applyNumberFormat="1" applyFont="1" applyBorder="1" applyAlignment="1">
      <alignment vertical="center"/>
    </xf>
    <xf numFmtId="166" fontId="2" fillId="0" borderId="46" xfId="2" quotePrefix="1" applyFont="1" applyBorder="1" applyAlignment="1">
      <alignment horizontal="center" vertical="center" wrapText="1"/>
    </xf>
    <xf numFmtId="0" fontId="24" fillId="0" borderId="13" xfId="0" applyFont="1" applyFill="1" applyBorder="1" applyAlignment="1">
      <alignment horizontal="left" vertical="center" wrapText="1"/>
    </xf>
    <xf numFmtId="0" fontId="2" fillId="0" borderId="72"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 fillId="0" borderId="56" xfId="0" applyFont="1" applyFill="1" applyBorder="1" applyAlignment="1">
      <alignment horizontal="left" vertical="center" wrapText="1"/>
    </xf>
    <xf numFmtId="166" fontId="0" fillId="0" borderId="0" xfId="2" applyFont="1"/>
    <xf numFmtId="166" fontId="0" fillId="0" borderId="0" xfId="2" applyNumberFormat="1" applyFont="1"/>
    <xf numFmtId="14" fontId="2" fillId="0" borderId="29" xfId="0" applyNumberFormat="1" applyFont="1" applyFill="1" applyBorder="1" applyAlignment="1">
      <alignment horizontal="center" vertical="center" wrapText="1"/>
    </xf>
    <xf numFmtId="14" fontId="2" fillId="0" borderId="29" xfId="0" quotePrefix="1" applyNumberFormat="1" applyFont="1" applyFill="1" applyBorder="1" applyAlignment="1">
      <alignment horizontal="center" vertical="center" wrapText="1"/>
    </xf>
    <xf numFmtId="166" fontId="24" fillId="0" borderId="23" xfId="2" applyFont="1" applyFill="1" applyBorder="1" applyAlignment="1">
      <alignment horizontal="center" vertical="center" wrapText="1"/>
    </xf>
    <xf numFmtId="166" fontId="2" fillId="0" borderId="0" xfId="2" applyFont="1" applyFill="1" applyBorder="1" applyAlignment="1">
      <alignment wrapText="1"/>
    </xf>
    <xf numFmtId="0" fontId="2" fillId="0" borderId="12"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0" borderId="1" xfId="0" applyFont="1" applyBorder="1" applyAlignment="1">
      <alignment horizontal="center" vertical="center"/>
    </xf>
    <xf numFmtId="14" fontId="0" fillId="0" borderId="1" xfId="0" applyNumberFormat="1" applyBorder="1" applyAlignment="1">
      <alignment horizontal="center"/>
    </xf>
    <xf numFmtId="0" fontId="2" fillId="0" borderId="36" xfId="0" applyFont="1" applyFill="1" applyBorder="1" applyAlignment="1">
      <alignment horizontal="left" vertical="center" wrapText="1"/>
    </xf>
    <xf numFmtId="14" fontId="2" fillId="2" borderId="31" xfId="0" applyNumberFormat="1" applyFont="1" applyFill="1" applyBorder="1" applyAlignment="1">
      <alignment horizontal="justify" vertical="center" wrapText="1"/>
    </xf>
    <xf numFmtId="0" fontId="0" fillId="0" borderId="7" xfId="0" applyBorder="1" applyAlignment="1">
      <alignment horizontal="right"/>
    </xf>
    <xf numFmtId="0" fontId="0" fillId="0" borderId="9" xfId="0" applyBorder="1" applyAlignment="1">
      <alignment horizontal="right"/>
    </xf>
    <xf numFmtId="0" fontId="37" fillId="0" borderId="9" xfId="0" applyFont="1" applyBorder="1" applyAlignment="1"/>
    <xf numFmtId="0" fontId="3" fillId="2" borderId="58"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10" fillId="0" borderId="49" xfId="0" applyNumberFormat="1" applyFont="1" applyBorder="1" applyAlignment="1">
      <alignment horizontal="center" vertical="center"/>
    </xf>
    <xf numFmtId="0" fontId="10" fillId="0" borderId="62" xfId="0" applyFont="1" applyBorder="1" applyAlignment="1">
      <alignment horizontal="center" vertical="center"/>
    </xf>
    <xf numFmtId="14" fontId="0" fillId="0" borderId="16" xfId="0" applyNumberFormat="1" applyBorder="1" applyAlignment="1">
      <alignment horizontal="left"/>
    </xf>
    <xf numFmtId="14" fontId="0" fillId="0" borderId="31" xfId="0" applyNumberFormat="1" applyFont="1" applyBorder="1" applyAlignment="1">
      <alignment horizontal="left"/>
    </xf>
    <xf numFmtId="0" fontId="10" fillId="0" borderId="46" xfId="0" applyFont="1" applyBorder="1" applyAlignment="1">
      <alignment horizontal="center" vertical="center"/>
    </xf>
    <xf numFmtId="0" fontId="53" fillId="0" borderId="0" xfId="0" applyFont="1"/>
    <xf numFmtId="0" fontId="0" fillId="0" borderId="21" xfId="0" applyFont="1" applyBorder="1" applyAlignment="1">
      <alignment horizontal="center"/>
    </xf>
    <xf numFmtId="0" fontId="2" fillId="2" borderId="1" xfId="0" applyFont="1" applyFill="1" applyBorder="1" applyAlignment="1">
      <alignment horizontal="left" vertical="center" wrapText="1" indent="1"/>
    </xf>
    <xf numFmtId="0" fontId="24" fillId="0" borderId="72" xfId="0" applyFont="1" applyFill="1" applyBorder="1" applyAlignment="1">
      <alignment horizontal="left" vertical="center" wrapText="1"/>
    </xf>
    <xf numFmtId="10" fontId="3" fillId="0" borderId="1" xfId="0" applyNumberFormat="1" applyFont="1" applyBorder="1" applyAlignment="1">
      <alignment horizontal="center" vertical="center"/>
    </xf>
    <xf numFmtId="0" fontId="21" fillId="0" borderId="1" xfId="1" applyFont="1" applyBorder="1" applyAlignment="1">
      <alignment wrapText="1"/>
    </xf>
    <xf numFmtId="9" fontId="2" fillId="0" borderId="1" xfId="0" applyNumberFormat="1" applyFont="1" applyBorder="1" applyAlignment="1">
      <alignment horizontal="center" vertical="center"/>
    </xf>
    <xf numFmtId="166" fontId="2" fillId="0" borderId="0" xfId="2" applyFont="1" applyFill="1" applyAlignment="1">
      <alignment horizontal="right" vertical="center" wrapText="1"/>
    </xf>
    <xf numFmtId="0" fontId="24" fillId="0" borderId="2" xfId="0" applyFont="1" applyFill="1" applyBorder="1" applyAlignment="1">
      <alignment horizontal="justify" wrapText="1"/>
    </xf>
    <xf numFmtId="0" fontId="3" fillId="0" borderId="2" xfId="0" applyFont="1" applyBorder="1"/>
    <xf numFmtId="166" fontId="2" fillId="0" borderId="0" xfId="2" applyFont="1" applyFill="1" applyAlignment="1">
      <alignment horizontal="center" vertical="center" wrapText="1"/>
    </xf>
    <xf numFmtId="0" fontId="24" fillId="0" borderId="2" xfId="0" applyFont="1" applyFill="1" applyBorder="1" applyAlignment="1">
      <alignment horizontal="center" vertical="center" wrapText="1"/>
    </xf>
    <xf numFmtId="0" fontId="2" fillId="0" borderId="4" xfId="0" applyFont="1" applyFill="1" applyBorder="1" applyAlignment="1">
      <alignment horizontal="left" wrapText="1"/>
    </xf>
    <xf numFmtId="0" fontId="2" fillId="0" borderId="0" xfId="0" applyFont="1" applyFill="1" applyBorder="1" applyAlignment="1">
      <alignment horizontal="left" wrapText="1"/>
    </xf>
    <xf numFmtId="0" fontId="10" fillId="0" borderId="44" xfId="0" applyFont="1" applyBorder="1" applyAlignment="1">
      <alignment horizontal="center"/>
    </xf>
    <xf numFmtId="0" fontId="10" fillId="0" borderId="0" xfId="0" applyFont="1" applyFill="1" applyBorder="1"/>
    <xf numFmtId="0" fontId="54" fillId="0" borderId="0" xfId="0" applyFont="1" applyFill="1"/>
    <xf numFmtId="0" fontId="2" fillId="0" borderId="12" xfId="0" applyFont="1" applyBorder="1" applyAlignment="1">
      <alignment horizontal="right" vertical="center"/>
    </xf>
    <xf numFmtId="0" fontId="2" fillId="0" borderId="2" xfId="0" applyFont="1" applyBorder="1"/>
    <xf numFmtId="0" fontId="8" fillId="0" borderId="0" xfId="0" applyFont="1" applyBorder="1" applyAlignment="1">
      <alignment horizontal="center"/>
    </xf>
    <xf numFmtId="0" fontId="3" fillId="0" borderId="2" xfId="0" applyFont="1" applyBorder="1" applyAlignment="1">
      <alignment horizontal="center"/>
    </xf>
    <xf numFmtId="0" fontId="2" fillId="0" borderId="2" xfId="0" applyFont="1" applyBorder="1" applyAlignment="1">
      <alignment horizontal="right" vertical="center"/>
    </xf>
    <xf numFmtId="0" fontId="2" fillId="0" borderId="50"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3" fillId="0" borderId="2" xfId="0" applyFont="1" applyFill="1" applyBorder="1" applyAlignment="1">
      <alignment horizontal="left" vertical="center" wrapText="1" indent="1"/>
    </xf>
    <xf numFmtId="0" fontId="10" fillId="0" borderId="21" xfId="0" applyFont="1" applyBorder="1" applyAlignment="1">
      <alignment horizontal="center" vertical="center" wrapText="1"/>
    </xf>
    <xf numFmtId="0" fontId="2" fillId="0" borderId="11" xfId="0" applyFont="1" applyFill="1" applyBorder="1" applyAlignment="1">
      <alignment horizontal="left" vertical="center" wrapText="1"/>
    </xf>
    <xf numFmtId="9" fontId="2" fillId="0" borderId="0" xfId="7" applyFont="1" applyFill="1"/>
    <xf numFmtId="0" fontId="8" fillId="0" borderId="7" xfId="0" applyFont="1" applyBorder="1" applyAlignment="1">
      <alignment horizontal="center"/>
    </xf>
    <xf numFmtId="0" fontId="23" fillId="0" borderId="2" xfId="0" applyFont="1" applyFill="1" applyBorder="1" applyAlignment="1">
      <alignment horizontal="justify" vertical="center" wrapText="1"/>
    </xf>
    <xf numFmtId="0" fontId="23" fillId="0" borderId="18" xfId="0" applyFont="1" applyFill="1" applyBorder="1" applyAlignment="1">
      <alignment horizontal="justify" vertical="center" wrapText="1"/>
    </xf>
    <xf numFmtId="0" fontId="23" fillId="0" borderId="2" xfId="0" applyFont="1" applyFill="1" applyBorder="1" applyAlignment="1">
      <alignment horizontal="left" vertical="center" wrapText="1"/>
    </xf>
    <xf numFmtId="0" fontId="23" fillId="0" borderId="53" xfId="0" applyFont="1" applyFill="1" applyBorder="1" applyAlignment="1">
      <alignment horizontal="justify" vertical="center" wrapText="1"/>
    </xf>
    <xf numFmtId="0" fontId="24" fillId="0" borderId="2" xfId="0" applyFont="1" applyFill="1" applyBorder="1" applyAlignment="1">
      <alignment vertical="center" wrapText="1"/>
    </xf>
    <xf numFmtId="0" fontId="23" fillId="0" borderId="53" xfId="0" applyFont="1" applyFill="1" applyBorder="1" applyAlignment="1">
      <alignment horizontal="left" vertical="center" wrapText="1"/>
    </xf>
    <xf numFmtId="0" fontId="23" fillId="0" borderId="50" xfId="0" applyFont="1" applyFill="1" applyBorder="1" applyAlignment="1">
      <alignment horizontal="left" vertical="center" wrapText="1"/>
    </xf>
    <xf numFmtId="166" fontId="2" fillId="0" borderId="0" xfId="2" applyFont="1" applyFill="1" applyAlignment="1">
      <alignment horizontal="center" vertical="center" wrapText="1"/>
    </xf>
    <xf numFmtId="0" fontId="23" fillId="0" borderId="2" xfId="0" applyFont="1" applyFill="1" applyBorder="1" applyAlignment="1">
      <alignment horizontal="left" wrapText="1" indent="1"/>
    </xf>
    <xf numFmtId="0" fontId="24" fillId="0" borderId="13" xfId="0" applyFont="1" applyFill="1" applyBorder="1" applyAlignment="1">
      <alignment horizontal="left" vertical="center" wrapText="1"/>
    </xf>
    <xf numFmtId="165" fontId="52" fillId="0" borderId="0" xfId="1" applyNumberFormat="1" applyFont="1" applyFill="1" applyBorder="1" applyAlignment="1">
      <alignment horizontal="center" vertical="center" wrapText="1"/>
    </xf>
    <xf numFmtId="0" fontId="39" fillId="0" borderId="1" xfId="0" applyFont="1" applyFill="1" applyBorder="1"/>
    <xf numFmtId="0" fontId="0" fillId="0" borderId="1" xfId="0" applyFill="1" applyBorder="1"/>
    <xf numFmtId="0" fontId="23" fillId="0" borderId="0" xfId="0" applyFont="1" applyFill="1" applyBorder="1" applyAlignment="1">
      <alignment horizontal="justify" vertical="center" wrapText="1"/>
    </xf>
    <xf numFmtId="0" fontId="56" fillId="0" borderId="2" xfId="0" applyFont="1" applyBorder="1" applyAlignment="1">
      <alignment vertical="center" wrapText="1"/>
    </xf>
    <xf numFmtId="0" fontId="39" fillId="0" borderId="2" xfId="0" applyFont="1" applyBorder="1"/>
    <xf numFmtId="0" fontId="4" fillId="0" borderId="4" xfId="0" applyFont="1" applyFill="1" applyBorder="1" applyAlignment="1">
      <alignment vertical="center" wrapText="1"/>
    </xf>
    <xf numFmtId="166" fontId="4" fillId="0" borderId="0" xfId="2" applyFont="1" applyFill="1" applyAlignment="1">
      <alignment wrapText="1"/>
    </xf>
    <xf numFmtId="0" fontId="4" fillId="0" borderId="0" xfId="0" applyFont="1" applyFill="1" applyAlignment="1"/>
    <xf numFmtId="0" fontId="23" fillId="0" borderId="2" xfId="0" applyFont="1" applyFill="1" applyBorder="1" applyAlignment="1">
      <alignment vertical="center" wrapText="1"/>
    </xf>
    <xf numFmtId="166" fontId="4" fillId="0" borderId="0" xfId="2" applyFont="1" applyFill="1" applyBorder="1" applyAlignment="1">
      <alignment wrapText="1"/>
    </xf>
    <xf numFmtId="0" fontId="2" fillId="0" borderId="2" xfId="0" applyFont="1" applyFill="1" applyBorder="1" applyAlignment="1">
      <alignment horizontal="left" vertical="center" wrapText="1"/>
    </xf>
    <xf numFmtId="0" fontId="24" fillId="0" borderId="59" xfId="0" applyFont="1" applyFill="1" applyBorder="1" applyAlignment="1">
      <alignment horizontal="left" vertical="center" wrapText="1"/>
    </xf>
    <xf numFmtId="0" fontId="4" fillId="0" borderId="0" xfId="0" applyFont="1" applyFill="1" applyBorder="1" applyAlignment="1">
      <alignment vertical="center" wrapText="1"/>
    </xf>
    <xf numFmtId="3" fontId="62" fillId="0" borderId="0" xfId="0" applyNumberFormat="1" applyFont="1"/>
    <xf numFmtId="166" fontId="2" fillId="0" borderId="0" xfId="2" applyFont="1" applyBorder="1" applyAlignment="1">
      <alignment vertical="center"/>
    </xf>
    <xf numFmtId="0" fontId="2" fillId="0" borderId="63" xfId="0" applyFont="1" applyFill="1" applyBorder="1" applyAlignment="1">
      <alignment horizontal="left" vertical="center" wrapText="1"/>
    </xf>
    <xf numFmtId="0" fontId="7" fillId="0" borderId="7" xfId="0" applyFont="1" applyBorder="1" applyAlignment="1">
      <alignment horizontal="center" wrapText="1"/>
    </xf>
    <xf numFmtId="0" fontId="45" fillId="0" borderId="0" xfId="0" applyNumberFormat="1" applyFont="1" applyFill="1"/>
    <xf numFmtId="0" fontId="3" fillId="0" borderId="46" xfId="0" applyFont="1" applyFill="1" applyBorder="1" applyAlignment="1">
      <alignment horizontal="center" vertical="center" wrapText="1"/>
    </xf>
    <xf numFmtId="0" fontId="0" fillId="0" borderId="0" xfId="0" applyAlignment="1">
      <alignment horizontal="left"/>
    </xf>
    <xf numFmtId="0" fontId="2" fillId="0" borderId="1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56" xfId="0" applyFont="1" applyBorder="1" applyAlignment="1">
      <alignment horizontal="center"/>
    </xf>
    <xf numFmtId="0" fontId="10" fillId="0" borderId="47" xfId="0" applyFont="1" applyBorder="1" applyAlignment="1">
      <alignment horizontal="center"/>
    </xf>
    <xf numFmtId="0" fontId="10" fillId="0" borderId="48" xfId="0" applyFont="1" applyBorder="1" applyAlignment="1">
      <alignment horizontal="center"/>
    </xf>
    <xf numFmtId="0" fontId="60" fillId="0" borderId="2" xfId="0" applyFont="1" applyFill="1" applyBorder="1" applyAlignment="1">
      <alignment vertical="center" wrapText="1"/>
    </xf>
    <xf numFmtId="0" fontId="60" fillId="0" borderId="3" xfId="0" applyFont="1" applyFill="1" applyBorder="1" applyAlignment="1">
      <alignment vertical="center" wrapText="1"/>
    </xf>
    <xf numFmtId="0" fontId="61" fillId="0" borderId="4" xfId="0" applyFont="1" applyFill="1" applyBorder="1" applyAlignment="1">
      <alignment vertical="center" wrapText="1"/>
    </xf>
    <xf numFmtId="0" fontId="61" fillId="0" borderId="5" xfId="0" applyFont="1" applyFill="1" applyBorder="1" applyAlignment="1">
      <alignment vertical="center" wrapText="1"/>
    </xf>
    <xf numFmtId="0" fontId="61" fillId="0" borderId="10" xfId="0" applyFont="1" applyFill="1" applyBorder="1" applyAlignment="1">
      <alignment vertical="center" wrapText="1"/>
    </xf>
    <xf numFmtId="0" fontId="61" fillId="0" borderId="34" xfId="0" applyFont="1" applyFill="1" applyBorder="1" applyAlignment="1">
      <alignment vertical="center" wrapText="1"/>
    </xf>
    <xf numFmtId="0" fontId="0" fillId="0" borderId="4" xfId="0" applyFill="1" applyBorder="1" applyAlignment="1">
      <alignment vertical="top" wrapText="1"/>
    </xf>
    <xf numFmtId="0" fontId="63" fillId="0" borderId="0" xfId="0" applyFont="1"/>
    <xf numFmtId="4" fontId="3" fillId="0" borderId="48" xfId="0" applyNumberFormat="1" applyFont="1" applyBorder="1" applyAlignment="1">
      <alignment vertical="center"/>
    </xf>
    <xf numFmtId="0" fontId="10" fillId="0" borderId="0" xfId="0" applyFont="1" applyAlignment="1">
      <alignment horizontal="center" vertical="center"/>
    </xf>
    <xf numFmtId="0" fontId="0" fillId="0" borderId="1" xfId="0" applyBorder="1" applyAlignment="1">
      <alignment vertical="center" wrapText="1"/>
    </xf>
    <xf numFmtId="9" fontId="0" fillId="0" borderId="1" xfId="0" applyNumberFormat="1" applyBorder="1" applyAlignment="1">
      <alignment horizontal="center" vertical="center"/>
    </xf>
    <xf numFmtId="16" fontId="0" fillId="0" borderId="1" xfId="0" quotePrefix="1" applyNumberFormat="1" applyBorder="1" applyAlignment="1">
      <alignment horizontal="center" vertical="center"/>
    </xf>
    <xf numFmtId="16" fontId="0" fillId="0" borderId="1" xfId="0" quotePrefix="1" applyNumberFormat="1" applyFont="1" applyBorder="1" applyAlignment="1">
      <alignment horizontal="center" vertical="center"/>
    </xf>
    <xf numFmtId="0" fontId="0" fillId="0" borderId="1" xfId="0" quotePrefix="1" applyFont="1" applyBorder="1" applyAlignment="1">
      <alignment horizontal="center" vertical="center"/>
    </xf>
    <xf numFmtId="0" fontId="0" fillId="0" borderId="1" xfId="0" quotePrefix="1" applyBorder="1" applyAlignment="1">
      <alignment horizontal="center" vertical="center"/>
    </xf>
    <xf numFmtId="4" fontId="2" fillId="0" borderId="0" xfId="0" applyNumberFormat="1" applyFont="1" applyFill="1" applyBorder="1" applyAlignment="1">
      <alignment horizontal="center" wrapText="1"/>
    </xf>
    <xf numFmtId="0" fontId="2" fillId="0" borderId="0" xfId="0" applyFont="1" applyFill="1" applyBorder="1" applyAlignment="1">
      <alignment horizontal="right" wrapText="1"/>
    </xf>
    <xf numFmtId="0" fontId="2" fillId="0" borderId="6" xfId="0" applyFont="1" applyFill="1" applyBorder="1" applyAlignment="1"/>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0" fillId="0" borderId="17" xfId="0" applyBorder="1" applyAlignment="1">
      <alignment vertical="center" wrapText="1"/>
    </xf>
    <xf numFmtId="0" fontId="0" fillId="0" borderId="17" xfId="0" applyBorder="1" applyAlignment="1">
      <alignment vertical="center"/>
    </xf>
    <xf numFmtId="0" fontId="0" fillId="0" borderId="17" xfId="0" applyBorder="1" applyAlignment="1">
      <alignment horizontal="left" vertical="top" wrapText="1"/>
    </xf>
    <xf numFmtId="0" fontId="0" fillId="0" borderId="17" xfId="0" applyBorder="1" applyAlignment="1">
      <alignment vertical="top" wrapText="1"/>
    </xf>
    <xf numFmtId="0" fontId="0" fillId="0" borderId="17" xfId="0" quotePrefix="1" applyFont="1" applyBorder="1" applyAlignment="1">
      <alignment vertical="center" wrapText="1"/>
    </xf>
    <xf numFmtId="0" fontId="10" fillId="0" borderId="18" xfId="0" applyFont="1" applyBorder="1" applyAlignment="1">
      <alignment horizontal="center" vertical="center"/>
    </xf>
    <xf numFmtId="0" fontId="0" fillId="0" borderId="19" xfId="0" applyBorder="1" applyAlignment="1">
      <alignment vertical="center" wrapText="1"/>
    </xf>
    <xf numFmtId="0" fontId="0" fillId="0" borderId="19" xfId="0" quotePrefix="1" applyBorder="1" applyAlignment="1">
      <alignment horizontal="center" vertical="center"/>
    </xf>
    <xf numFmtId="0" fontId="0" fillId="0" borderId="20" xfId="0" quotePrefix="1" applyFont="1" applyBorder="1" applyAlignment="1">
      <alignment vertical="center" wrapText="1"/>
    </xf>
    <xf numFmtId="12" fontId="13" fillId="0" borderId="0" xfId="1" quotePrefix="1" applyNumberFormat="1" applyFont="1" applyFill="1" applyBorder="1" applyAlignment="1">
      <alignment horizontal="left" vertical="center" wrapText="1"/>
    </xf>
    <xf numFmtId="0" fontId="58" fillId="0" borderId="0" xfId="0" applyFont="1" applyBorder="1" applyAlignment="1"/>
    <xf numFmtId="0" fontId="24" fillId="0" borderId="0" xfId="0" applyFont="1" applyFill="1" applyBorder="1" applyAlignment="1">
      <alignment vertical="center" wrapText="1"/>
    </xf>
    <xf numFmtId="0" fontId="24" fillId="0" borderId="35" xfId="0" applyFont="1" applyFill="1" applyBorder="1" applyAlignment="1">
      <alignment vertical="center" wrapText="1"/>
    </xf>
    <xf numFmtId="9" fontId="23" fillId="0" borderId="3" xfId="0" quotePrefix="1" applyNumberFormat="1" applyFont="1" applyBorder="1" applyAlignment="1">
      <alignment horizontal="center" vertical="center"/>
    </xf>
    <xf numFmtId="0" fontId="24" fillId="0" borderId="35" xfId="0" applyFont="1" applyFill="1" applyBorder="1" applyAlignment="1">
      <alignment horizontal="left" vertical="center" wrapText="1"/>
    </xf>
    <xf numFmtId="4" fontId="3" fillId="0" borderId="24" xfId="0" applyNumberFormat="1" applyFont="1" applyFill="1" applyBorder="1" applyAlignment="1">
      <alignment horizontal="center" vertical="center" wrapText="1"/>
    </xf>
    <xf numFmtId="0" fontId="64" fillId="0" borderId="5" xfId="0" applyFont="1" applyBorder="1" applyAlignment="1">
      <alignment horizontal="center" vertical="center"/>
    </xf>
    <xf numFmtId="0" fontId="65" fillId="0" borderId="4" xfId="0" applyFont="1" applyBorder="1" applyAlignment="1">
      <alignment vertical="center"/>
    </xf>
    <xf numFmtId="3" fontId="65" fillId="0" borderId="5" xfId="0" applyNumberFormat="1" applyFont="1" applyBorder="1" applyAlignment="1">
      <alignment horizontal="center" vertical="center"/>
    </xf>
    <xf numFmtId="0" fontId="65" fillId="0" borderId="5" xfId="0" applyFont="1" applyBorder="1" applyAlignment="1">
      <alignment horizontal="center" vertical="center"/>
    </xf>
    <xf numFmtId="0" fontId="65" fillId="0" borderId="0" xfId="0" applyFont="1" applyFill="1" applyBorder="1" applyAlignment="1">
      <alignment vertical="center"/>
    </xf>
    <xf numFmtId="0" fontId="66" fillId="0" borderId="0" xfId="0" applyFont="1" applyAlignment="1">
      <alignment horizontal="justify" vertical="center"/>
    </xf>
    <xf numFmtId="0" fontId="66" fillId="0" borderId="0" xfId="0" applyFont="1"/>
    <xf numFmtId="0" fontId="67" fillId="0" borderId="11" xfId="0" applyFont="1" applyBorder="1"/>
    <xf numFmtId="0" fontId="10" fillId="0" borderId="12" xfId="0" applyFont="1" applyBorder="1"/>
    <xf numFmtId="0" fontId="10" fillId="0" borderId="5" xfId="0" applyFont="1" applyBorder="1"/>
    <xf numFmtId="0" fontId="66" fillId="0" borderId="6" xfId="0" applyFont="1" applyBorder="1" applyAlignment="1">
      <alignment horizontal="left" vertical="center"/>
    </xf>
    <xf numFmtId="0" fontId="66" fillId="0" borderId="9" xfId="0" applyFont="1" applyBorder="1" applyAlignment="1">
      <alignment horizontal="left" vertical="center"/>
    </xf>
    <xf numFmtId="0" fontId="66" fillId="0" borderId="9" xfId="0" applyFont="1" applyBorder="1" applyAlignment="1">
      <alignment horizontal="left"/>
    </xf>
    <xf numFmtId="0" fontId="68" fillId="0" borderId="0" xfId="0" applyFont="1" applyAlignment="1">
      <alignment horizontal="left" vertical="center"/>
    </xf>
    <xf numFmtId="0" fontId="64" fillId="0" borderId="3" xfId="0" applyFont="1" applyBorder="1" applyAlignment="1">
      <alignment horizontal="center" vertical="center"/>
    </xf>
    <xf numFmtId="0" fontId="65" fillId="0" borderId="5" xfId="0" applyFont="1" applyBorder="1" applyAlignment="1">
      <alignment vertical="center"/>
    </xf>
    <xf numFmtId="0" fontId="66" fillId="0" borderId="0" xfId="0" applyFont="1" applyAlignment="1">
      <alignment horizontal="left" vertical="center"/>
    </xf>
    <xf numFmtId="0" fontId="67" fillId="0" borderId="0" xfId="0" applyFont="1"/>
    <xf numFmtId="0" fontId="66" fillId="0" borderId="0" xfId="0" applyFont="1" applyAlignment="1">
      <alignment vertical="center"/>
    </xf>
    <xf numFmtId="0" fontId="70" fillId="0" borderId="0" xfId="0" applyFont="1" applyAlignment="1">
      <alignment horizontal="left" vertical="center" wrapText="1"/>
    </xf>
    <xf numFmtId="0" fontId="67" fillId="2" borderId="0" xfId="0" applyFont="1" applyFill="1" applyAlignment="1">
      <alignment horizontal="left" vertical="center"/>
    </xf>
    <xf numFmtId="0" fontId="10" fillId="0" borderId="0" xfId="0" applyFont="1"/>
    <xf numFmtId="0" fontId="67" fillId="0" borderId="0" xfId="0" applyFont="1" applyAlignment="1">
      <alignment vertical="center"/>
    </xf>
    <xf numFmtId="0" fontId="64" fillId="0" borderId="4" xfId="0" applyFont="1" applyBorder="1" applyAlignment="1">
      <alignment vertical="center"/>
    </xf>
    <xf numFmtId="0" fontId="65" fillId="0" borderId="4" xfId="0" applyFont="1" applyBorder="1" applyAlignment="1">
      <alignment horizontal="justify" vertical="center"/>
    </xf>
    <xf numFmtId="0" fontId="67" fillId="0" borderId="0" xfId="0" applyFont="1" applyAlignment="1">
      <alignment horizontal="left" vertical="center"/>
    </xf>
    <xf numFmtId="4" fontId="13" fillId="0" borderId="2" xfId="1" applyNumberFormat="1" applyFont="1" applyFill="1" applyBorder="1" applyAlignment="1">
      <alignment horizontal="center" vertical="center" wrapText="1"/>
    </xf>
    <xf numFmtId="4" fontId="21" fillId="0" borderId="0" xfId="1" applyNumberFormat="1" applyFont="1" applyFill="1" applyBorder="1" applyAlignment="1">
      <alignment horizontal="center" vertical="center" wrapText="1"/>
    </xf>
    <xf numFmtId="4" fontId="2" fillId="0" borderId="0" xfId="0" applyNumberFormat="1" applyFont="1" applyFill="1" applyAlignment="1">
      <alignment horizontal="center" wrapText="1"/>
    </xf>
    <xf numFmtId="4" fontId="1" fillId="0" borderId="0" xfId="1" applyNumberFormat="1" applyFill="1" applyAlignment="1">
      <alignment horizontal="center" wrapText="1"/>
    </xf>
    <xf numFmtId="4" fontId="13" fillId="0" borderId="0" xfId="1"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165" fontId="3" fillId="0" borderId="64" xfId="1" applyNumberFormat="1" applyFont="1" applyFill="1" applyBorder="1" applyAlignment="1">
      <alignment horizontal="center" vertical="center" wrapText="1"/>
    </xf>
    <xf numFmtId="4" fontId="3" fillId="0" borderId="0"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0" fontId="40" fillId="0" borderId="2" xfId="1" applyFont="1" applyFill="1" applyBorder="1" applyAlignment="1">
      <alignment horizontal="center" vertical="center" wrapText="1"/>
    </xf>
    <xf numFmtId="0" fontId="40" fillId="0" borderId="0" xfId="1" applyFont="1" applyBorder="1" applyAlignment="1">
      <alignment horizontal="center" vertical="center"/>
    </xf>
    <xf numFmtId="4" fontId="11"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40" fillId="0" borderId="12" xfId="1" applyFont="1" applyBorder="1" applyAlignment="1">
      <alignment horizontal="center" vertical="center"/>
    </xf>
    <xf numFmtId="0" fontId="13" fillId="0" borderId="2" xfId="1" applyFont="1" applyBorder="1" applyAlignment="1">
      <alignment horizontal="center" vertical="center"/>
    </xf>
    <xf numFmtId="0" fontId="13" fillId="0" borderId="0" xfId="1" applyFont="1" applyBorder="1" applyAlignment="1">
      <alignment horizontal="center" vertical="center"/>
    </xf>
    <xf numFmtId="4" fontId="22" fillId="0" borderId="2" xfId="1" applyNumberFormat="1" applyFont="1" applyBorder="1" applyAlignment="1">
      <alignment horizontal="center" vertical="center"/>
    </xf>
    <xf numFmtId="0" fontId="59" fillId="0" borderId="6" xfId="1" applyFont="1" applyBorder="1" applyAlignment="1">
      <alignment horizontal="center" vertical="center"/>
    </xf>
    <xf numFmtId="0" fontId="59" fillId="0" borderId="0" xfId="1" applyFont="1" applyBorder="1" applyAlignment="1">
      <alignment horizontal="center" vertical="center"/>
    </xf>
    <xf numFmtId="4" fontId="13" fillId="0" borderId="61" xfId="1" applyNumberFormat="1" applyFont="1" applyFill="1" applyBorder="1" applyAlignment="1">
      <alignment horizontal="center" vertical="center" wrapText="1"/>
    </xf>
    <xf numFmtId="4" fontId="13" fillId="0" borderId="1"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Fill="1" applyAlignment="1">
      <alignment horizontal="center" vertical="center"/>
    </xf>
    <xf numFmtId="4" fontId="3" fillId="0" borderId="17" xfId="0" applyNumberFormat="1" applyFont="1" applyFill="1" applyBorder="1" applyAlignment="1">
      <alignment horizontal="center" vertical="center" wrapText="1"/>
    </xf>
    <xf numFmtId="4" fontId="3" fillId="0" borderId="44" xfId="0" applyNumberFormat="1" applyFont="1" applyFill="1" applyBorder="1" applyAlignment="1">
      <alignment horizontal="center" vertical="center" wrapText="1"/>
    </xf>
    <xf numFmtId="4" fontId="3" fillId="0" borderId="2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3" fillId="0" borderId="1" xfId="1" applyNumberFormat="1" applyFont="1" applyFill="1" applyBorder="1" applyAlignment="1">
      <alignment horizontal="center" vertical="center" wrapText="1"/>
    </xf>
    <xf numFmtId="4" fontId="3" fillId="0" borderId="32" xfId="1" applyNumberFormat="1" applyFont="1" applyFill="1" applyBorder="1" applyAlignment="1">
      <alignment horizontal="center" vertical="center" wrapText="1"/>
    </xf>
    <xf numFmtId="165" fontId="3" fillId="0" borderId="48" xfId="1" applyNumberFormat="1" applyFont="1" applyFill="1" applyBorder="1" applyAlignment="1">
      <alignment horizontal="center" vertical="center" wrapText="1"/>
    </xf>
    <xf numFmtId="4" fontId="3" fillId="0" borderId="2" xfId="1" quotePrefix="1" applyNumberFormat="1" applyFont="1" applyFill="1" applyBorder="1" applyAlignment="1">
      <alignment horizontal="center" vertical="center" wrapText="1"/>
    </xf>
    <xf numFmtId="4" fontId="2" fillId="0" borderId="27" xfId="0" applyNumberFormat="1" applyFont="1" applyFill="1" applyBorder="1" applyAlignment="1">
      <alignment horizontal="center" wrapText="1"/>
    </xf>
    <xf numFmtId="4" fontId="40" fillId="0" borderId="2"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4" fontId="3" fillId="0" borderId="49" xfId="0" applyNumberFormat="1" applyFont="1" applyFill="1" applyBorder="1" applyAlignment="1">
      <alignment horizontal="center" vertical="center" wrapText="1"/>
    </xf>
    <xf numFmtId="4" fontId="3" fillId="0" borderId="73" xfId="0" applyNumberFormat="1" applyFont="1" applyFill="1" applyBorder="1" applyAlignment="1">
      <alignment horizontal="center" vertical="center" wrapText="1"/>
    </xf>
    <xf numFmtId="4" fontId="3" fillId="0" borderId="17" xfId="0" applyNumberFormat="1" applyFont="1" applyFill="1" applyBorder="1" applyAlignment="1">
      <alignment horizontal="center" wrapText="1"/>
    </xf>
    <xf numFmtId="4" fontId="3" fillId="0" borderId="20" xfId="0" applyNumberFormat="1" applyFont="1" applyFill="1" applyBorder="1" applyAlignment="1">
      <alignment horizontal="center" wrapText="1"/>
    </xf>
    <xf numFmtId="4" fontId="3" fillId="0" borderId="27" xfId="0" applyNumberFormat="1" applyFont="1" applyFill="1" applyBorder="1" applyAlignment="1">
      <alignment horizontal="center" wrapText="1"/>
    </xf>
    <xf numFmtId="0" fontId="3" fillId="0" borderId="2" xfId="0" applyNumberFormat="1" applyFont="1" applyFill="1" applyBorder="1" applyAlignment="1">
      <alignment horizontal="center" vertical="center" wrapText="1"/>
    </xf>
    <xf numFmtId="4" fontId="2" fillId="0" borderId="41" xfId="0" applyNumberFormat="1" applyFont="1" applyFill="1" applyBorder="1" applyAlignment="1">
      <alignment horizontal="center" wrapText="1"/>
    </xf>
    <xf numFmtId="9" fontId="3" fillId="0" borderId="17" xfId="0" applyNumberFormat="1" applyFont="1" applyFill="1" applyBorder="1" applyAlignment="1">
      <alignment horizontal="center" vertical="center" wrapText="1"/>
    </xf>
    <xf numFmtId="9" fontId="3" fillId="0" borderId="62"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12" xfId="0" applyNumberFormat="1" applyFont="1" applyFill="1" applyBorder="1" applyAlignment="1">
      <alignment horizontal="center" vertical="center" wrapText="1"/>
    </xf>
    <xf numFmtId="4" fontId="13" fillId="0" borderId="2" xfId="1" applyNumberFormat="1" applyFont="1" applyFill="1" applyBorder="1" applyAlignment="1">
      <alignment horizontal="center" wrapText="1"/>
    </xf>
    <xf numFmtId="4" fontId="2" fillId="0" borderId="65" xfId="0" applyNumberFormat="1" applyFont="1" applyFill="1" applyBorder="1" applyAlignment="1">
      <alignment horizontal="center" wrapText="1"/>
    </xf>
    <xf numFmtId="4" fontId="3" fillId="0" borderId="46" xfId="0" applyNumberFormat="1" applyFont="1" applyFill="1" applyBorder="1" applyAlignment="1">
      <alignment horizontal="center" vertical="center" wrapText="1"/>
    </xf>
    <xf numFmtId="4" fontId="3" fillId="0" borderId="66"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20" xfId="0" applyNumberFormat="1" applyFont="1" applyFill="1" applyBorder="1" applyAlignment="1">
      <alignment horizontal="center" vertical="center" wrapText="1"/>
    </xf>
    <xf numFmtId="0" fontId="2" fillId="0" borderId="27" xfId="0" applyFont="1" applyFill="1" applyBorder="1" applyAlignment="1">
      <alignment horizontal="center" vertical="top" wrapText="1"/>
    </xf>
    <xf numFmtId="0" fontId="2" fillId="0" borderId="17"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58" fillId="0" borderId="0" xfId="0" applyFont="1" applyBorder="1" applyAlignment="1">
      <alignment horizontal="center"/>
    </xf>
    <xf numFmtId="166" fontId="3" fillId="0" borderId="39" xfId="2" applyFont="1" applyFill="1" applyBorder="1" applyAlignment="1">
      <alignment horizontal="center" vertical="center" wrapText="1"/>
    </xf>
    <xf numFmtId="4" fontId="40" fillId="0" borderId="1" xfId="1" applyNumberFormat="1" applyFont="1" applyFill="1" applyBorder="1" applyAlignment="1">
      <alignment horizontal="center" vertical="center" wrapText="1"/>
    </xf>
    <xf numFmtId="4" fontId="40" fillId="0" borderId="0" xfId="1" applyNumberFormat="1" applyFont="1" applyFill="1" applyBorder="1" applyAlignment="1">
      <alignment horizontal="center" vertical="center" wrapText="1"/>
    </xf>
    <xf numFmtId="0" fontId="13" fillId="0" borderId="2" xfId="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2" fillId="0" borderId="10" xfId="0" applyFont="1" applyFill="1" applyBorder="1" applyAlignment="1">
      <alignment horizontal="center"/>
    </xf>
    <xf numFmtId="0" fontId="23" fillId="0" borderId="0" xfId="0" applyFont="1" applyFill="1" applyAlignment="1">
      <alignment horizontal="center" vertical="center" wrapText="1"/>
    </xf>
    <xf numFmtId="0" fontId="2" fillId="0" borderId="0" xfId="0" applyFont="1" applyFill="1" applyAlignment="1">
      <alignment horizontal="center"/>
    </xf>
    <xf numFmtId="4" fontId="13" fillId="0" borderId="24" xfId="1" applyNumberFormat="1" applyFont="1" applyFill="1" applyBorder="1" applyAlignment="1">
      <alignment horizontal="center" vertical="center" wrapText="1"/>
    </xf>
    <xf numFmtId="0" fontId="70" fillId="0" borderId="0" xfId="0" applyFont="1" applyAlignment="1">
      <alignment vertical="center" wrapText="1"/>
    </xf>
    <xf numFmtId="2" fontId="10" fillId="0" borderId="49" xfId="0" applyNumberFormat="1" applyFont="1" applyBorder="1" applyAlignment="1">
      <alignment horizontal="center" vertical="center"/>
    </xf>
    <xf numFmtId="2" fontId="10" fillId="0" borderId="62" xfId="0" applyNumberFormat="1" applyFont="1" applyBorder="1" applyAlignment="1">
      <alignment horizontal="center" vertical="center"/>
    </xf>
    <xf numFmtId="0" fontId="3" fillId="0" borderId="34" xfId="0" applyFont="1" applyBorder="1" applyAlignment="1">
      <alignment vertical="top" wrapText="1"/>
    </xf>
    <xf numFmtId="0" fontId="72" fillId="0" borderId="82" xfId="0" applyFont="1" applyFill="1" applyBorder="1" applyAlignment="1">
      <alignment horizontal="center" vertical="center" wrapText="1"/>
    </xf>
    <xf numFmtId="0" fontId="71" fillId="0" borderId="82" xfId="0" applyFont="1" applyFill="1" applyBorder="1" applyAlignment="1">
      <alignment horizontal="center" vertical="center" wrapText="1"/>
    </xf>
    <xf numFmtId="3" fontId="71" fillId="0" borderId="82" xfId="0" applyNumberFormat="1" applyFont="1" applyFill="1" applyBorder="1" applyAlignment="1">
      <alignment horizontal="center" vertical="center" wrapText="1"/>
    </xf>
    <xf numFmtId="0" fontId="3" fillId="0" borderId="72" xfId="0" applyFont="1" applyFill="1" applyBorder="1" applyAlignment="1">
      <alignment horizontal="left" vertical="center" wrapText="1"/>
    </xf>
    <xf numFmtId="14" fontId="0" fillId="0" borderId="0" xfId="0" applyNumberFormat="1"/>
    <xf numFmtId="0" fontId="2" fillId="0" borderId="4" xfId="1" applyFont="1" applyBorder="1" applyAlignment="1">
      <alignment vertical="center" wrapText="1"/>
    </xf>
    <xf numFmtId="0" fontId="73" fillId="0" borderId="0" xfId="0" applyFont="1" applyAlignment="1">
      <alignment horizontal="left"/>
    </xf>
    <xf numFmtId="0" fontId="74" fillId="2" borderId="33"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69" fillId="0" borderId="4" xfId="0" applyFont="1" applyFill="1" applyBorder="1" applyAlignment="1">
      <alignment horizontal="center" vertical="center" wrapText="1"/>
    </xf>
    <xf numFmtId="0" fontId="74" fillId="7" borderId="10" xfId="0" applyFont="1" applyFill="1" applyBorder="1" applyAlignment="1">
      <alignment vertical="center" wrapText="1"/>
    </xf>
    <xf numFmtId="3" fontId="74" fillId="7" borderId="8" xfId="0" applyNumberFormat="1" applyFont="1" applyFill="1" applyBorder="1" applyAlignment="1">
      <alignment horizontal="center" vertical="center" wrapText="1"/>
    </xf>
    <xf numFmtId="0" fontId="78" fillId="7" borderId="5" xfId="0" applyFont="1" applyFill="1" applyBorder="1" applyAlignment="1">
      <alignment horizontal="justify" vertical="center" wrapText="1"/>
    </xf>
    <xf numFmtId="3" fontId="79" fillId="7" borderId="5" xfId="0" applyNumberFormat="1" applyFont="1" applyFill="1" applyBorder="1" applyAlignment="1">
      <alignment horizontal="center" vertical="center" wrapText="1"/>
    </xf>
    <xf numFmtId="3" fontId="74" fillId="7" borderId="5" xfId="0" applyNumberFormat="1" applyFont="1" applyFill="1" applyBorder="1" applyAlignment="1">
      <alignment horizontal="center" vertical="center" wrapText="1"/>
    </xf>
    <xf numFmtId="0" fontId="78" fillId="7" borderId="5" xfId="0" applyFont="1" applyFill="1" applyBorder="1" applyAlignment="1">
      <alignment vertical="center" wrapText="1"/>
    </xf>
    <xf numFmtId="0" fontId="61" fillId="7" borderId="4" xfId="0" applyFont="1" applyFill="1" applyBorder="1" applyAlignment="1">
      <alignment vertical="center" wrapText="1"/>
    </xf>
    <xf numFmtId="0" fontId="81" fillId="3" borderId="5" xfId="0" applyFont="1" applyFill="1" applyBorder="1" applyAlignment="1">
      <alignment vertical="center" wrapText="1"/>
    </xf>
    <xf numFmtId="3" fontId="81" fillId="8" borderId="5" xfId="0" applyNumberFormat="1" applyFont="1" applyFill="1" applyBorder="1" applyAlignment="1">
      <alignment horizontal="center" vertical="center" wrapText="1"/>
    </xf>
    <xf numFmtId="3" fontId="74" fillId="8" borderId="5" xfId="0" applyNumberFormat="1" applyFont="1" applyFill="1" applyBorder="1" applyAlignment="1">
      <alignment horizontal="center" vertical="center" wrapText="1"/>
    </xf>
    <xf numFmtId="0" fontId="61" fillId="3" borderId="5" xfId="0" applyFont="1" applyFill="1" applyBorder="1" applyAlignment="1">
      <alignment vertical="center" wrapText="1"/>
    </xf>
    <xf numFmtId="0" fontId="74" fillId="3" borderId="34" xfId="0" applyFont="1" applyFill="1" applyBorder="1" applyAlignment="1">
      <alignment vertical="center" wrapText="1"/>
    </xf>
    <xf numFmtId="0" fontId="74" fillId="3" borderId="5" xfId="0" applyFont="1" applyFill="1" applyBorder="1" applyAlignment="1">
      <alignment horizontal="center" vertical="center" wrapText="1"/>
    </xf>
    <xf numFmtId="0" fontId="74" fillId="3" borderId="5" xfId="0" applyFont="1" applyFill="1" applyBorder="1" applyAlignment="1">
      <alignment vertical="center" wrapText="1"/>
    </xf>
    <xf numFmtId="3" fontId="74" fillId="3" borderId="5" xfId="0" applyNumberFormat="1" applyFont="1" applyFill="1" applyBorder="1" applyAlignment="1">
      <alignment horizontal="center" vertical="center" wrapText="1"/>
    </xf>
    <xf numFmtId="0" fontId="74" fillId="3" borderId="5" xfId="0" applyFont="1" applyFill="1" applyBorder="1" applyAlignment="1">
      <alignment horizontal="justify" vertical="center" wrapText="1"/>
    </xf>
    <xf numFmtId="0" fontId="82" fillId="3" borderId="5" xfId="0" applyFont="1" applyFill="1" applyBorder="1" applyAlignment="1">
      <alignment vertical="center" wrapText="1"/>
    </xf>
    <xf numFmtId="0" fontId="74" fillId="3" borderId="4" xfId="0" applyFont="1" applyFill="1" applyBorder="1" applyAlignment="1">
      <alignment vertical="center" wrapText="1"/>
    </xf>
    <xf numFmtId="0" fontId="74" fillId="7" borderId="5" xfId="0" applyFont="1" applyFill="1" applyBorder="1" applyAlignment="1">
      <alignment horizontal="center" vertical="center" wrapText="1"/>
    </xf>
    <xf numFmtId="0" fontId="79" fillId="7" borderId="5" xfId="0" applyFont="1" applyFill="1" applyBorder="1" applyAlignment="1">
      <alignment vertical="center" wrapText="1"/>
    </xf>
    <xf numFmtId="3" fontId="74" fillId="7" borderId="10" xfId="0" applyNumberFormat="1" applyFont="1" applyFill="1" applyBorder="1" applyAlignment="1">
      <alignment horizontal="center" vertical="center" wrapText="1"/>
    </xf>
    <xf numFmtId="0" fontId="61" fillId="7" borderId="5" xfId="0" applyFont="1" applyFill="1" applyBorder="1" applyAlignment="1">
      <alignment vertical="center" wrapText="1"/>
    </xf>
    <xf numFmtId="3" fontId="74" fillId="9" borderId="2" xfId="0" applyNumberFormat="1" applyFont="1" applyFill="1" applyBorder="1" applyAlignment="1">
      <alignment horizontal="center" vertical="center" wrapText="1"/>
    </xf>
    <xf numFmtId="3" fontId="74" fillId="9" borderId="4" xfId="0" applyNumberFormat="1" applyFont="1" applyFill="1" applyBorder="1" applyAlignment="1">
      <alignment horizontal="center" vertical="center" wrapText="1"/>
    </xf>
    <xf numFmtId="0" fontId="0" fillId="3" borderId="34" xfId="0" applyFill="1" applyBorder="1" applyAlignment="1">
      <alignment vertical="center" wrapText="1"/>
    </xf>
    <xf numFmtId="0" fontId="0" fillId="3" borderId="4" xfId="0" applyFill="1" applyBorder="1" applyAlignment="1">
      <alignment vertical="center" wrapText="1"/>
    </xf>
    <xf numFmtId="0" fontId="61" fillId="3" borderId="10" xfId="0" applyFont="1" applyFill="1" applyBorder="1" applyAlignment="1">
      <alignment vertical="center" wrapText="1"/>
    </xf>
    <xf numFmtId="0" fontId="78" fillId="3" borderId="10" xfId="0" applyFont="1" applyFill="1" applyBorder="1" applyAlignment="1">
      <alignment horizontal="justify" vertical="center" wrapText="1"/>
    </xf>
    <xf numFmtId="3" fontId="79" fillId="3" borderId="10" xfId="0" applyNumberFormat="1" applyFont="1" applyFill="1" applyBorder="1" applyAlignment="1">
      <alignment horizontal="center" vertical="center" wrapText="1"/>
    </xf>
    <xf numFmtId="0" fontId="79" fillId="7" borderId="5" xfId="0" applyFont="1" applyFill="1" applyBorder="1" applyAlignment="1">
      <alignment horizontal="center" vertical="center" wrapText="1"/>
    </xf>
    <xf numFmtId="0" fontId="81" fillId="7" borderId="5" xfId="0" applyFont="1" applyFill="1" applyBorder="1" applyAlignment="1">
      <alignment vertical="center" wrapText="1"/>
    </xf>
    <xf numFmtId="3" fontId="81" fillId="7" borderId="5" xfId="0" applyNumberFormat="1" applyFont="1" applyFill="1" applyBorder="1" applyAlignment="1">
      <alignment horizontal="center" vertical="center" wrapText="1"/>
    </xf>
    <xf numFmtId="0" fontId="78" fillId="0" borderId="0" xfId="0" applyFont="1" applyAlignment="1">
      <alignment horizontal="justify" vertical="center"/>
    </xf>
    <xf numFmtId="0" fontId="74" fillId="7" borderId="5" xfId="0" applyFont="1" applyFill="1" applyBorder="1" applyAlignment="1">
      <alignment vertical="center" wrapText="1"/>
    </xf>
    <xf numFmtId="0" fontId="74" fillId="3" borderId="33" xfId="0" applyFont="1" applyFill="1" applyBorder="1" applyAlignment="1">
      <alignment vertical="center" wrapText="1"/>
    </xf>
    <xf numFmtId="0" fontId="74" fillId="7" borderId="4" xfId="0" applyFont="1" applyFill="1" applyBorder="1" applyAlignment="1">
      <alignment vertical="center" wrapText="1"/>
    </xf>
    <xf numFmtId="0" fontId="82" fillId="7" borderId="5" xfId="0" applyFont="1" applyFill="1" applyBorder="1" applyAlignment="1">
      <alignment vertical="center" wrapText="1"/>
    </xf>
    <xf numFmtId="0" fontId="74" fillId="8" borderId="5" xfId="0" applyFont="1" applyFill="1" applyBorder="1" applyAlignment="1">
      <alignment horizontal="center" vertical="center" wrapText="1"/>
    </xf>
    <xf numFmtId="0" fontId="61" fillId="9" borderId="5" xfId="0" applyFont="1" applyFill="1" applyBorder="1" applyAlignment="1">
      <alignment vertical="center" wrapText="1"/>
    </xf>
    <xf numFmtId="0" fontId="80" fillId="7" borderId="5" xfId="0" applyFont="1" applyFill="1" applyBorder="1" applyAlignment="1">
      <alignment vertical="center" wrapText="1"/>
    </xf>
    <xf numFmtId="3" fontId="76" fillId="7" borderId="5" xfId="0" applyNumberFormat="1" applyFont="1" applyFill="1" applyBorder="1" applyAlignment="1">
      <alignment horizontal="center" vertical="center" wrapText="1"/>
    </xf>
    <xf numFmtId="0" fontId="74" fillId="7" borderId="2" xfId="0" applyFont="1" applyFill="1" applyBorder="1" applyAlignment="1">
      <alignment horizontal="center" vertical="center" wrapText="1"/>
    </xf>
    <xf numFmtId="0" fontId="61" fillId="7" borderId="3" xfId="0" applyFont="1" applyFill="1" applyBorder="1" applyAlignment="1">
      <alignment vertical="center" wrapText="1"/>
    </xf>
    <xf numFmtId="3" fontId="74" fillId="7" borderId="3" xfId="0" applyNumberFormat="1" applyFont="1" applyFill="1" applyBorder="1" applyAlignment="1">
      <alignment horizontal="center" vertical="center" wrapText="1"/>
    </xf>
    <xf numFmtId="3" fontId="74" fillId="7" borderId="2" xfId="0" applyNumberFormat="1" applyFont="1" applyFill="1" applyBorder="1" applyAlignment="1">
      <alignment horizontal="center" vertical="center" wrapText="1"/>
    </xf>
    <xf numFmtId="0" fontId="74" fillId="3" borderId="5" xfId="0" applyFont="1" applyFill="1" applyBorder="1" applyAlignment="1">
      <alignment horizontal="left" vertical="center" wrapText="1"/>
    </xf>
    <xf numFmtId="3" fontId="74" fillId="8" borderId="2" xfId="0" applyNumberFormat="1" applyFont="1" applyFill="1" applyBorder="1" applyAlignment="1">
      <alignment horizontal="center" vertical="center" wrapText="1"/>
    </xf>
    <xf numFmtId="0" fontId="74" fillId="7" borderId="2" xfId="0" applyFont="1" applyFill="1" applyBorder="1" applyAlignment="1">
      <alignment vertical="center" wrapText="1"/>
    </xf>
    <xf numFmtId="0" fontId="84" fillId="7" borderId="3" xfId="0" applyFont="1" applyFill="1" applyBorder="1" applyAlignment="1">
      <alignment horizontal="center" vertical="center" wrapText="1"/>
    </xf>
    <xf numFmtId="0" fontId="74" fillId="7" borderId="3" xfId="0" applyFont="1" applyFill="1" applyBorder="1" applyAlignment="1">
      <alignment vertical="center" wrapText="1"/>
    </xf>
    <xf numFmtId="0" fontId="0" fillId="6" borderId="0" xfId="0" applyFill="1"/>
    <xf numFmtId="0" fontId="74" fillId="7" borderId="2" xfId="0" applyFont="1" applyFill="1" applyBorder="1" applyAlignment="1">
      <alignment horizontal="justify" vertical="center" wrapText="1"/>
    </xf>
    <xf numFmtId="0" fontId="61" fillId="7" borderId="2" xfId="0" applyFont="1" applyFill="1" applyBorder="1" applyAlignment="1">
      <alignment vertical="center" wrapText="1"/>
    </xf>
    <xf numFmtId="0" fontId="79" fillId="7" borderId="2" xfId="0" applyFont="1" applyFill="1" applyBorder="1" applyAlignment="1">
      <alignment horizontal="center" vertical="center"/>
    </xf>
    <xf numFmtId="0" fontId="78" fillId="7" borderId="2" xfId="0" applyFont="1" applyFill="1" applyBorder="1" applyAlignment="1">
      <alignment wrapText="1"/>
    </xf>
    <xf numFmtId="0" fontId="85" fillId="0" borderId="0" xfId="0" applyFont="1"/>
    <xf numFmtId="0" fontId="73" fillId="0" borderId="0" xfId="0" applyFont="1"/>
    <xf numFmtId="0" fontId="0" fillId="0" borderId="0" xfId="0" applyAlignment="1">
      <alignment wrapText="1"/>
    </xf>
    <xf numFmtId="0" fontId="74" fillId="10" borderId="2" xfId="0" applyFont="1" applyFill="1" applyBorder="1" applyAlignment="1">
      <alignment horizontal="justify" vertical="center"/>
    </xf>
    <xf numFmtId="0" fontId="74" fillId="10" borderId="2" xfId="0" applyFont="1" applyFill="1" applyBorder="1" applyAlignment="1">
      <alignment vertical="center"/>
    </xf>
    <xf numFmtId="0" fontId="78" fillId="10" borderId="2" xfId="0" applyFont="1" applyFill="1" applyBorder="1" applyAlignment="1">
      <alignment wrapText="1"/>
    </xf>
    <xf numFmtId="3" fontId="79" fillId="8" borderId="2" xfId="0" applyNumberFormat="1" applyFont="1" applyFill="1" applyBorder="1" applyAlignment="1">
      <alignment vertical="center"/>
    </xf>
    <xf numFmtId="0" fontId="74" fillId="7" borderId="33" xfId="0" applyFont="1" applyFill="1" applyBorder="1" applyAlignment="1">
      <alignment horizontal="justify" vertical="center" wrapText="1"/>
    </xf>
    <xf numFmtId="0" fontId="74" fillId="7" borderId="8" xfId="0" applyFont="1" applyFill="1" applyBorder="1" applyAlignment="1">
      <alignment horizontal="center" vertical="center" wrapText="1"/>
    </xf>
    <xf numFmtId="0" fontId="74" fillId="7" borderId="34" xfId="0" applyFont="1" applyFill="1" applyBorder="1" applyAlignment="1">
      <alignment horizontal="justify" vertical="center" wrapText="1"/>
    </xf>
    <xf numFmtId="0" fontId="74" fillId="7" borderId="10" xfId="0" applyFont="1" applyFill="1" applyBorder="1" applyAlignment="1">
      <alignment horizontal="center" vertical="center" wrapText="1"/>
    </xf>
    <xf numFmtId="0" fontId="74" fillId="7" borderId="4" xfId="0" applyFont="1" applyFill="1" applyBorder="1" applyAlignment="1">
      <alignment horizontal="justify" vertical="center" wrapText="1"/>
    </xf>
    <xf numFmtId="0" fontId="57" fillId="0" borderId="35" xfId="0" applyFont="1" applyBorder="1" applyAlignment="1">
      <alignment horizontal="left" vertical="center"/>
    </xf>
    <xf numFmtId="0" fontId="57" fillId="0" borderId="36" xfId="0" applyFont="1" applyBorder="1" applyAlignment="1">
      <alignment horizontal="left" vertical="center"/>
    </xf>
    <xf numFmtId="0" fontId="37" fillId="0" borderId="3" xfId="0" applyFont="1" applyBorder="1" applyAlignment="1">
      <alignment horizontal="center" vertical="center"/>
    </xf>
    <xf numFmtId="0" fontId="37" fillId="0" borderId="35" xfId="0" applyFont="1" applyBorder="1" applyAlignment="1">
      <alignment horizontal="center" vertical="center"/>
    </xf>
    <xf numFmtId="0" fontId="24" fillId="0" borderId="22" xfId="0" applyFont="1" applyFill="1" applyBorder="1" applyAlignment="1">
      <alignment horizontal="left" vertical="center" wrapText="1" indent="1"/>
    </xf>
    <xf numFmtId="0" fontId="55" fillId="12" borderId="83" xfId="0" applyFont="1" applyFill="1" applyBorder="1" applyAlignment="1">
      <alignment vertical="center" wrapText="1"/>
    </xf>
    <xf numFmtId="0" fontId="55" fillId="12" borderId="83" xfId="0" applyFont="1" applyFill="1" applyBorder="1" applyAlignment="1">
      <alignment horizontal="center" vertical="center" wrapText="1"/>
    </xf>
    <xf numFmtId="0" fontId="55" fillId="2" borderId="83" xfId="0" applyFont="1" applyFill="1" applyBorder="1" applyAlignment="1">
      <alignment vertical="center" wrapText="1"/>
    </xf>
    <xf numFmtId="0" fontId="88" fillId="2" borderId="83" xfId="0" applyFont="1" applyFill="1" applyBorder="1" applyAlignment="1">
      <alignment horizontal="center" vertical="center" wrapText="1"/>
    </xf>
    <xf numFmtId="0" fontId="88" fillId="2" borderId="83" xfId="0" applyFont="1" applyFill="1" applyBorder="1" applyAlignment="1">
      <alignment vertical="center" wrapText="1"/>
    </xf>
    <xf numFmtId="3" fontId="55" fillId="2" borderId="83" xfId="0" applyNumberFormat="1" applyFont="1" applyFill="1" applyBorder="1" applyAlignment="1">
      <alignment horizontal="center" vertical="center" wrapText="1"/>
    </xf>
    <xf numFmtId="0" fontId="88" fillId="2" borderId="83" xfId="0" applyFont="1" applyFill="1" applyBorder="1" applyAlignment="1">
      <alignment vertical="center"/>
    </xf>
    <xf numFmtId="0" fontId="55" fillId="2" borderId="83" xfId="0" applyFont="1" applyFill="1" applyBorder="1" applyAlignment="1">
      <alignment horizontal="center" vertical="center" wrapText="1"/>
    </xf>
    <xf numFmtId="0" fontId="88" fillId="2" borderId="83" xfId="0" applyFont="1" applyFill="1" applyBorder="1" applyAlignment="1">
      <alignment vertical="top"/>
    </xf>
    <xf numFmtId="0" fontId="89" fillId="2" borderId="83" xfId="0" applyFont="1" applyFill="1" applyBorder="1" applyAlignment="1">
      <alignment vertical="center" wrapText="1"/>
    </xf>
    <xf numFmtId="0" fontId="88" fillId="2" borderId="83" xfId="0" applyFont="1" applyFill="1" applyBorder="1" applyAlignment="1">
      <alignment horizontal="center" vertical="center"/>
    </xf>
    <xf numFmtId="0" fontId="55" fillId="2" borderId="86" xfId="0" applyFont="1" applyFill="1" applyBorder="1" applyAlignment="1">
      <alignment horizontal="center" vertical="center" wrapText="1"/>
    </xf>
    <xf numFmtId="0" fontId="55" fillId="2" borderId="83" xfId="0" applyFont="1" applyFill="1" applyBorder="1" applyAlignment="1">
      <alignment horizontal="left" vertical="center" wrapText="1"/>
    </xf>
    <xf numFmtId="0" fontId="13" fillId="0" borderId="24" xfId="1" applyFont="1" applyFill="1" applyBorder="1" applyAlignment="1">
      <alignment horizontal="center" vertical="center" wrapText="1"/>
    </xf>
    <xf numFmtId="0" fontId="17" fillId="0" borderId="49"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17" fillId="0" borderId="49" xfId="0" applyFont="1" applyBorder="1"/>
    <xf numFmtId="0" fontId="2" fillId="0" borderId="58" xfId="0" applyFont="1" applyBorder="1"/>
    <xf numFmtId="0" fontId="0" fillId="0" borderId="21" xfId="0" applyBorder="1"/>
    <xf numFmtId="0" fontId="57" fillId="0" borderId="1" xfId="0" applyFont="1" applyBorder="1"/>
    <xf numFmtId="0" fontId="0" fillId="0" borderId="2" xfId="0" applyBorder="1"/>
    <xf numFmtId="0" fontId="25" fillId="0" borderId="21" xfId="0" applyFont="1" applyFill="1" applyBorder="1" applyAlignment="1">
      <alignment horizontal="left" vertical="center" wrapText="1"/>
    </xf>
    <xf numFmtId="0" fontId="25" fillId="0" borderId="21" xfId="0" applyFont="1" applyBorder="1"/>
    <xf numFmtId="0" fontId="90" fillId="0" borderId="1" xfId="0" applyFont="1" applyFill="1" applyBorder="1" applyAlignment="1">
      <alignment horizontal="left" vertical="center" wrapText="1"/>
    </xf>
    <xf numFmtId="0" fontId="3" fillId="0" borderId="1" xfId="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21" fillId="0" borderId="2" xfId="0" applyFont="1" applyBorder="1"/>
    <xf numFmtId="0" fontId="0" fillId="2" borderId="84" xfId="0" applyFill="1" applyBorder="1" applyAlignment="1">
      <alignment horizontal="center" vertical="center" wrapText="1"/>
    </xf>
    <xf numFmtId="0" fontId="55" fillId="2" borderId="85" xfId="0" applyFont="1" applyFill="1" applyBorder="1" applyAlignment="1">
      <alignment horizontal="center" vertical="center" wrapText="1"/>
    </xf>
    <xf numFmtId="0" fontId="91" fillId="2" borderId="1" xfId="0" applyFont="1" applyFill="1" applyBorder="1" applyAlignment="1">
      <alignment vertical="center" wrapText="1"/>
    </xf>
    <xf numFmtId="0" fontId="91" fillId="2" borderId="1" xfId="0" applyFont="1" applyFill="1" applyBorder="1" applyAlignment="1">
      <alignment horizontal="center" vertical="center" wrapText="1"/>
    </xf>
    <xf numFmtId="3" fontId="91" fillId="2" borderId="1" xfId="0" applyNumberFormat="1" applyFont="1" applyFill="1" applyBorder="1" applyAlignment="1">
      <alignment horizontal="center" vertical="center" wrapText="1"/>
    </xf>
    <xf numFmtId="0" fontId="91" fillId="12" borderId="1" xfId="0" applyFont="1" applyFill="1" applyBorder="1" applyAlignment="1">
      <alignment vertical="center" wrapText="1"/>
    </xf>
    <xf numFmtId="0" fontId="91" fillId="12" borderId="1" xfId="0" applyFont="1" applyFill="1" applyBorder="1" applyAlignment="1">
      <alignment horizontal="center" vertical="center" wrapText="1"/>
    </xf>
    <xf numFmtId="4" fontId="3" fillId="0" borderId="41"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2" fontId="2" fillId="0" borderId="2" xfId="0" applyNumberFormat="1" applyFont="1" applyBorder="1" applyAlignment="1">
      <alignment horizontal="right" vertical="center"/>
    </xf>
    <xf numFmtId="17" fontId="43" fillId="0" borderId="17" xfId="0" quotePrefix="1" applyNumberFormat="1" applyFont="1" applyBorder="1" applyAlignment="1">
      <alignment horizontal="center"/>
    </xf>
    <xf numFmtId="0" fontId="2" fillId="0" borderId="22" xfId="0" applyFont="1" applyFill="1" applyBorder="1" applyAlignment="1">
      <alignment vertical="center" wrapText="1"/>
    </xf>
    <xf numFmtId="166" fontId="11" fillId="0" borderId="27" xfId="2" applyFont="1" applyFill="1" applyBorder="1" applyAlignment="1">
      <alignment horizontal="left" wrapText="1"/>
    </xf>
    <xf numFmtId="166" fontId="3" fillId="0" borderId="17" xfId="2" applyFont="1" applyFill="1" applyBorder="1" applyAlignment="1">
      <alignment wrapText="1"/>
    </xf>
    <xf numFmtId="166" fontId="3" fillId="0" borderId="20" xfId="2" applyFont="1" applyFill="1" applyBorder="1" applyAlignment="1">
      <alignment wrapText="1"/>
    </xf>
    <xf numFmtId="0" fontId="21" fillId="0" borderId="2" xfId="1" applyFont="1" applyBorder="1" applyAlignment="1">
      <alignment horizontal="center" vertical="center"/>
    </xf>
    <xf numFmtId="12" fontId="21" fillId="0" borderId="0" xfId="1" quotePrefix="1" applyNumberFormat="1" applyFont="1" applyFill="1" applyBorder="1" applyAlignment="1">
      <alignment horizontal="left" vertical="center" wrapText="1"/>
    </xf>
    <xf numFmtId="12" fontId="1" fillId="0" borderId="0" xfId="1" quotePrefix="1" applyNumberFormat="1" applyFill="1" applyBorder="1" applyAlignment="1">
      <alignment horizontal="left" vertical="top" wrapText="1"/>
    </xf>
    <xf numFmtId="0" fontId="3" fillId="0" borderId="46" xfId="2" applyNumberFormat="1" applyFont="1" applyFill="1" applyBorder="1" applyAlignment="1">
      <alignment horizontal="center" wrapText="1"/>
    </xf>
    <xf numFmtId="0" fontId="3" fillId="0" borderId="48" xfId="2" applyNumberFormat="1" applyFont="1" applyFill="1" applyBorder="1" applyAlignment="1">
      <alignment horizontal="center" wrapText="1"/>
    </xf>
    <xf numFmtId="166" fontId="3" fillId="0" borderId="46" xfId="2" applyFont="1" applyFill="1" applyBorder="1" applyAlignment="1">
      <alignment horizontal="center" wrapText="1"/>
    </xf>
    <xf numFmtId="166" fontId="3" fillId="0" borderId="48" xfId="2" applyFont="1" applyFill="1" applyBorder="1" applyAlignment="1">
      <alignment horizontal="center" wrapText="1"/>
    </xf>
    <xf numFmtId="4" fontId="13" fillId="0" borderId="33" xfId="1" applyNumberFormat="1" applyFont="1" applyFill="1" applyBorder="1" applyAlignment="1">
      <alignment horizontal="center" vertical="center" wrapText="1"/>
    </xf>
    <xf numFmtId="4" fontId="13" fillId="0" borderId="4" xfId="1" applyNumberFormat="1" applyFont="1" applyFill="1" applyBorder="1" applyAlignment="1">
      <alignment horizontal="center" vertical="center" wrapText="1"/>
    </xf>
    <xf numFmtId="4" fontId="13" fillId="0" borderId="27" xfId="1" applyNumberFormat="1" applyFont="1" applyFill="1" applyBorder="1" applyAlignment="1">
      <alignment horizontal="center" vertical="center" wrapText="1"/>
    </xf>
    <xf numFmtId="4" fontId="13" fillId="0" borderId="20" xfId="1" applyNumberFormat="1" applyFont="1" applyFill="1" applyBorder="1" applyAlignment="1">
      <alignment horizontal="center" vertical="center" wrapText="1"/>
    </xf>
    <xf numFmtId="0" fontId="2" fillId="0" borderId="5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3" fillId="0" borderId="16" xfId="0" applyFont="1" applyFill="1" applyBorder="1" applyAlignment="1">
      <alignment horizontal="left" vertical="center" wrapText="1" inden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4" fillId="0" borderId="13" xfId="0" applyFont="1" applyFill="1" applyBorder="1" applyAlignment="1">
      <alignment horizontal="center" vertical="center" wrapText="1"/>
    </xf>
    <xf numFmtId="0" fontId="24" fillId="0" borderId="15" xfId="0" applyFont="1" applyFill="1" applyBorder="1" applyAlignment="1">
      <alignment horizontal="center" vertical="center" wrapText="1"/>
    </xf>
    <xf numFmtId="4" fontId="13" fillId="0" borderId="8" xfId="1" applyNumberFormat="1" applyFont="1" applyFill="1" applyBorder="1" applyAlignment="1">
      <alignment horizontal="center" vertical="center" wrapText="1"/>
    </xf>
    <xf numFmtId="4" fontId="13" fillId="0" borderId="5" xfId="1" applyNumberFormat="1" applyFont="1" applyFill="1" applyBorder="1" applyAlignment="1">
      <alignment horizontal="center" vertical="center" wrapText="1"/>
    </xf>
    <xf numFmtId="166" fontId="2" fillId="0" borderId="9" xfId="2" applyFont="1" applyFill="1" applyBorder="1" applyAlignment="1">
      <alignment horizontal="center" wrapText="1"/>
    </xf>
    <xf numFmtId="0" fontId="38" fillId="0" borderId="0" xfId="0" applyFont="1" applyFill="1" applyAlignment="1">
      <alignment horizontal="center" vertical="center"/>
    </xf>
    <xf numFmtId="0" fontId="13" fillId="0" borderId="38" xfId="1" applyFont="1" applyBorder="1" applyAlignment="1">
      <alignment horizontal="center" vertical="center"/>
    </xf>
    <xf numFmtId="0" fontId="13" fillId="0" borderId="40" xfId="1" applyFont="1" applyBorder="1" applyAlignment="1">
      <alignment horizontal="center" vertical="center"/>
    </xf>
    <xf numFmtId="166" fontId="2" fillId="0" borderId="0" xfId="2" applyFont="1" applyFill="1" applyAlignment="1">
      <alignment horizontal="center" wrapText="1"/>
    </xf>
    <xf numFmtId="166" fontId="2" fillId="0" borderId="0" xfId="2" applyFont="1" applyFill="1" applyAlignment="1">
      <alignment horizontal="center" vertical="center" wrapText="1"/>
    </xf>
    <xf numFmtId="166" fontId="2" fillId="0" borderId="9" xfId="2" applyFont="1" applyFill="1" applyBorder="1" applyAlignment="1">
      <alignment horizontal="center" vertical="center" wrapText="1"/>
    </xf>
    <xf numFmtId="165" fontId="3" fillId="0" borderId="8"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4" fontId="3" fillId="0" borderId="41" xfId="0" applyNumberFormat="1" applyFont="1" applyFill="1" applyBorder="1" applyAlignment="1">
      <alignment horizontal="center" vertical="center" wrapText="1"/>
    </xf>
    <xf numFmtId="4" fontId="3" fillId="0" borderId="42" xfId="0" applyNumberFormat="1" applyFont="1" applyFill="1" applyBorder="1" applyAlignment="1">
      <alignment horizontal="center" vertical="center" wrapText="1"/>
    </xf>
    <xf numFmtId="4" fontId="3" fillId="0" borderId="43" xfId="0" applyNumberFormat="1" applyFont="1" applyFill="1" applyBorder="1" applyAlignment="1">
      <alignment horizontal="center" vertical="center" wrapText="1"/>
    </xf>
    <xf numFmtId="0" fontId="13" fillId="0" borderId="33" xfId="1" applyFont="1" applyBorder="1" applyAlignment="1">
      <alignment horizontal="center" vertical="center"/>
    </xf>
    <xf numFmtId="0" fontId="13" fillId="0" borderId="4" xfId="1" applyFont="1" applyBorder="1" applyAlignment="1">
      <alignment horizontal="center" vertical="center"/>
    </xf>
    <xf numFmtId="4" fontId="13" fillId="0" borderId="41" xfId="1" applyNumberFormat="1" applyFont="1" applyFill="1" applyBorder="1" applyAlignment="1">
      <alignment horizontal="center" vertical="center" wrapText="1"/>
    </xf>
    <xf numFmtId="4" fontId="13" fillId="0" borderId="43" xfId="1" applyNumberFormat="1" applyFont="1" applyFill="1" applyBorder="1" applyAlignment="1">
      <alignment horizontal="center" vertical="center" wrapText="1"/>
    </xf>
    <xf numFmtId="4" fontId="13" fillId="0" borderId="49" xfId="1" applyNumberFormat="1" applyFont="1" applyFill="1" applyBorder="1" applyAlignment="1">
      <alignment horizontal="center" vertical="center" wrapText="1"/>
    </xf>
    <xf numFmtId="4" fontId="13" fillId="0" borderId="58" xfId="1" applyNumberFormat="1" applyFont="1" applyFill="1" applyBorder="1" applyAlignment="1">
      <alignment horizontal="center" vertical="center" wrapText="1"/>
    </xf>
    <xf numFmtId="4" fontId="13" fillId="0" borderId="21" xfId="1" applyNumberFormat="1" applyFont="1" applyFill="1" applyBorder="1" applyAlignment="1">
      <alignment horizontal="center" vertical="center" wrapText="1"/>
    </xf>
    <xf numFmtId="0" fontId="0" fillId="0" borderId="59" xfId="0" applyBorder="1" applyAlignment="1">
      <alignment horizontal="left" vertical="center" wrapText="1"/>
    </xf>
    <xf numFmtId="0" fontId="0" fillId="0" borderId="4" xfId="0" applyBorder="1" applyAlignment="1">
      <alignment horizontal="left" vertical="center" wrapText="1"/>
    </xf>
    <xf numFmtId="0" fontId="13" fillId="0" borderId="34" xfId="1" applyFont="1" applyBorder="1" applyAlignment="1">
      <alignment horizontal="center" vertical="center"/>
    </xf>
    <xf numFmtId="0" fontId="24" fillId="0" borderId="35"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8" fillId="0" borderId="46" xfId="0" applyFont="1" applyFill="1" applyBorder="1" applyAlignment="1">
      <alignment horizontal="left" vertical="center" wrapText="1"/>
    </xf>
    <xf numFmtId="0" fontId="8" fillId="0" borderId="48" xfId="0" applyFont="1" applyFill="1" applyBorder="1" applyAlignment="1">
      <alignment horizontal="left" vertical="center" wrapText="1"/>
    </xf>
    <xf numFmtId="4" fontId="13" fillId="0" borderId="34" xfId="1" applyNumberFormat="1" applyFont="1" applyFill="1" applyBorder="1" applyAlignment="1">
      <alignment horizontal="center" vertical="center" wrapText="1"/>
    </xf>
    <xf numFmtId="4" fontId="2" fillId="0" borderId="8" xfId="0" applyNumberFormat="1" applyFont="1" applyFill="1" applyBorder="1" applyAlignment="1">
      <alignment horizontal="center" vertical="center" wrapText="1"/>
    </xf>
    <xf numFmtId="4" fontId="2" fillId="0" borderId="10"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3" fillId="0" borderId="27" xfId="0" applyNumberFormat="1" applyFont="1" applyFill="1" applyBorder="1" applyAlignment="1">
      <alignment horizontal="center" vertical="center" wrapText="1"/>
    </xf>
    <xf numFmtId="4" fontId="3" fillId="0" borderId="20" xfId="0"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57" xfId="0" applyFont="1" applyFill="1" applyBorder="1" applyAlignment="1">
      <alignment horizontal="left" vertical="center" wrapText="1"/>
    </xf>
    <xf numFmtId="4" fontId="3" fillId="0" borderId="33" xfId="0" applyNumberFormat="1" applyFont="1" applyFill="1" applyBorder="1" applyAlignment="1">
      <alignment horizontal="center" vertical="center" wrapText="1"/>
    </xf>
    <xf numFmtId="4" fontId="3" fillId="0" borderId="34"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3" fontId="65" fillId="0" borderId="35" xfId="0" applyNumberFormat="1" applyFont="1" applyBorder="1" applyAlignment="1">
      <alignment horizontal="center" vertical="center"/>
    </xf>
    <xf numFmtId="3" fontId="65" fillId="0" borderId="3" xfId="0" applyNumberFormat="1" applyFont="1" applyBorder="1" applyAlignment="1">
      <alignment horizontal="center" vertical="center"/>
    </xf>
    <xf numFmtId="0" fontId="66" fillId="0" borderId="0" xfId="0" applyFont="1" applyAlignment="1">
      <alignment horizontal="left" vertical="center" wrapText="1"/>
    </xf>
    <xf numFmtId="0" fontId="70" fillId="0" borderId="0" xfId="0" applyFont="1" applyAlignment="1">
      <alignment horizontal="left" vertical="center" wrapText="1"/>
    </xf>
    <xf numFmtId="0" fontId="66" fillId="0" borderId="0" xfId="0" applyFont="1" applyAlignment="1">
      <alignment horizontal="left" vertical="top" wrapText="1"/>
    </xf>
    <xf numFmtId="0" fontId="64" fillId="0" borderId="33" xfId="0" applyFont="1" applyBorder="1" applyAlignment="1">
      <alignment horizontal="center" vertical="center"/>
    </xf>
    <xf numFmtId="0" fontId="64" fillId="0" borderId="4" xfId="0" applyFont="1" applyBorder="1" applyAlignment="1">
      <alignment horizontal="center" vertical="center"/>
    </xf>
    <xf numFmtId="0" fontId="64" fillId="0" borderId="35" xfId="0" applyFont="1" applyBorder="1" applyAlignment="1">
      <alignment horizontal="center" vertical="center" wrapText="1"/>
    </xf>
    <xf numFmtId="0" fontId="64" fillId="0" borderId="36"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35" xfId="0" applyFont="1" applyBorder="1" applyAlignment="1">
      <alignment horizontal="center" vertical="center"/>
    </xf>
    <xf numFmtId="0" fontId="64" fillId="0" borderId="3" xfId="0" applyFont="1" applyBorder="1" applyAlignment="1">
      <alignment horizontal="center" vertical="center"/>
    </xf>
    <xf numFmtId="0" fontId="64" fillId="0" borderId="35" xfId="0" applyFont="1" applyBorder="1" applyAlignment="1">
      <alignment horizontal="justify" vertical="center"/>
    </xf>
    <xf numFmtId="0" fontId="64" fillId="0" borderId="36" xfId="0" applyFont="1" applyBorder="1" applyAlignment="1">
      <alignment horizontal="justify" vertical="center"/>
    </xf>
    <xf numFmtId="0" fontId="64" fillId="0" borderId="3" xfId="0" applyFont="1" applyBorder="1" applyAlignment="1">
      <alignment horizontal="justify" vertical="center"/>
    </xf>
    <xf numFmtId="0" fontId="64" fillId="0" borderId="35" xfId="0" applyFont="1" applyBorder="1" applyAlignment="1">
      <alignment vertical="center"/>
    </xf>
    <xf numFmtId="0" fontId="64" fillId="0" borderId="36" xfId="0" applyFont="1" applyBorder="1" applyAlignment="1">
      <alignment vertical="center"/>
    </xf>
    <xf numFmtId="0" fontId="64" fillId="0" borderId="3" xfId="0" applyFont="1" applyBorder="1" applyAlignment="1">
      <alignment vertical="center"/>
    </xf>
    <xf numFmtId="0" fontId="65" fillId="0" borderId="35" xfId="0" applyFont="1" applyBorder="1" applyAlignment="1">
      <alignment vertical="center"/>
    </xf>
    <xf numFmtId="0" fontId="65" fillId="0" borderId="36" xfId="0" applyFont="1" applyBorder="1" applyAlignment="1">
      <alignment vertical="center"/>
    </xf>
    <xf numFmtId="0" fontId="65" fillId="0" borderId="3" xfId="0" applyFont="1" applyBorder="1" applyAlignment="1">
      <alignment vertical="center"/>
    </xf>
    <xf numFmtId="0" fontId="64" fillId="0" borderId="36" xfId="0" applyFont="1" applyBorder="1" applyAlignment="1">
      <alignment horizontal="center" vertical="center"/>
    </xf>
    <xf numFmtId="0" fontId="65" fillId="0" borderId="33" xfId="0" applyFont="1" applyBorder="1" applyAlignment="1">
      <alignment vertical="center"/>
    </xf>
    <xf numFmtId="0" fontId="65" fillId="0" borderId="34" xfId="0" applyFont="1" applyBorder="1" applyAlignment="1">
      <alignment vertical="center"/>
    </xf>
    <xf numFmtId="0" fontId="65" fillId="0" borderId="4" xfId="0" applyFont="1" applyBorder="1" applyAlignment="1">
      <alignment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11" xfId="0" applyFont="1" applyBorder="1" applyAlignment="1">
      <alignment horizontal="center" vertical="center"/>
    </xf>
    <xf numFmtId="0" fontId="65" fillId="0" borderId="12" xfId="0" applyFont="1" applyBorder="1" applyAlignment="1">
      <alignment horizontal="center" vertical="center"/>
    </xf>
    <xf numFmtId="0" fontId="65" fillId="0" borderId="5" xfId="0" applyFont="1" applyBorder="1" applyAlignment="1">
      <alignment horizontal="center" vertical="center"/>
    </xf>
    <xf numFmtId="0" fontId="64" fillId="0" borderId="33" xfId="0" applyFont="1" applyBorder="1" applyAlignment="1">
      <alignment vertical="center"/>
    </xf>
    <xf numFmtId="0" fontId="64" fillId="0" borderId="4" xfId="0" applyFont="1" applyBorder="1" applyAlignment="1">
      <alignment vertical="center"/>
    </xf>
    <xf numFmtId="0" fontId="22" fillId="0" borderId="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8" xfId="0" applyFont="1" applyBorder="1" applyAlignment="1">
      <alignment horizontal="center" vertical="center" wrapText="1"/>
    </xf>
    <xf numFmtId="2" fontId="2" fillId="0" borderId="51" xfId="0" quotePrefix="1" applyNumberFormat="1" applyFont="1" applyBorder="1" applyAlignment="1">
      <alignment horizontal="left" vertical="center" wrapText="1"/>
    </xf>
    <xf numFmtId="2" fontId="2" fillId="0" borderId="0" xfId="0" quotePrefix="1" applyNumberFormat="1" applyFont="1" applyBorder="1" applyAlignment="1">
      <alignment horizontal="left" vertical="center" wrapText="1"/>
    </xf>
    <xf numFmtId="2" fontId="2" fillId="0" borderId="0" xfId="0" quotePrefix="1" applyNumberFormat="1" applyFont="1" applyAlignment="1">
      <alignment horizontal="left"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6" fillId="0" borderId="33" xfId="0" applyFont="1" applyBorder="1" applyAlignment="1">
      <alignment horizontal="center" vertical="center"/>
    </xf>
    <xf numFmtId="0" fontId="6"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0" fillId="0" borderId="7" xfId="0" applyBorder="1" applyAlignment="1">
      <alignment horizontal="left" wrapText="1"/>
    </xf>
    <xf numFmtId="0" fontId="0" fillId="0" borderId="7" xfId="0" applyBorder="1" applyAlignment="1">
      <alignment horizontal="left"/>
    </xf>
    <xf numFmtId="0" fontId="0" fillId="0" borderId="0" xfId="0" applyAlignment="1">
      <alignment horizontal="left"/>
    </xf>
    <xf numFmtId="0" fontId="37" fillId="0" borderId="6" xfId="0" applyFont="1" applyBorder="1" applyAlignment="1">
      <alignment horizontal="center" vertical="center"/>
    </xf>
    <xf numFmtId="0" fontId="37" fillId="0" borderId="8" xfId="0" applyFont="1" applyBorder="1" applyAlignment="1">
      <alignment horizontal="center" vertical="center"/>
    </xf>
    <xf numFmtId="0" fontId="37" fillId="0" borderId="11"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left" vertical="center" wrapText="1"/>
    </xf>
    <xf numFmtId="0" fontId="57" fillId="0" borderId="7" xfId="0" applyFont="1" applyBorder="1" applyAlignment="1">
      <alignment horizontal="left" vertical="center" wrapText="1"/>
    </xf>
    <xf numFmtId="0" fontId="57" fillId="0" borderId="8" xfId="0" applyFont="1" applyBorder="1" applyAlignment="1">
      <alignment horizontal="left" vertical="center" wrapText="1"/>
    </xf>
    <xf numFmtId="0" fontId="57" fillId="0" borderId="11" xfId="0" applyFont="1" applyBorder="1" applyAlignment="1">
      <alignment horizontal="left" vertical="center" wrapText="1"/>
    </xf>
    <xf numFmtId="0" fontId="57" fillId="0" borderId="12" xfId="0" applyFont="1" applyBorder="1" applyAlignment="1">
      <alignment horizontal="left" vertical="center" wrapText="1"/>
    </xf>
    <xf numFmtId="0" fontId="57" fillId="0" borderId="5" xfId="0" applyFont="1" applyBorder="1" applyAlignment="1">
      <alignment horizontal="left" vertical="center" wrapText="1"/>
    </xf>
    <xf numFmtId="0" fontId="57" fillId="0" borderId="6" xfId="0" applyFont="1" applyBorder="1" applyAlignment="1">
      <alignment horizontal="left" vertical="center"/>
    </xf>
    <xf numFmtId="0" fontId="57" fillId="0" borderId="7" xfId="0" applyFont="1" applyBorder="1" applyAlignment="1">
      <alignment horizontal="left" vertical="center"/>
    </xf>
    <xf numFmtId="0" fontId="57" fillId="0" borderId="8" xfId="0" applyFont="1" applyBorder="1" applyAlignment="1">
      <alignment horizontal="left" vertical="center"/>
    </xf>
    <xf numFmtId="0" fontId="57" fillId="0" borderId="11" xfId="0" applyFont="1" applyBorder="1" applyAlignment="1">
      <alignment horizontal="left" vertical="center"/>
    </xf>
    <xf numFmtId="0" fontId="57" fillId="0" borderId="12" xfId="0" applyFont="1" applyBorder="1" applyAlignment="1">
      <alignment horizontal="left" vertical="center"/>
    </xf>
    <xf numFmtId="0" fontId="57" fillId="0" borderId="5" xfId="0" applyFont="1" applyBorder="1" applyAlignment="1">
      <alignment horizontal="left" vertical="center"/>
    </xf>
    <xf numFmtId="0" fontId="57" fillId="0" borderId="6" xfId="0" applyFont="1" applyBorder="1" applyAlignment="1">
      <alignment horizontal="left" vertical="center" wrapText="1"/>
    </xf>
    <xf numFmtId="0" fontId="57" fillId="0" borderId="35" xfId="0" applyFont="1" applyBorder="1" applyAlignment="1">
      <alignment horizontal="left" vertical="center" wrapText="1"/>
    </xf>
    <xf numFmtId="0" fontId="57" fillId="0" borderId="36" xfId="0" applyFont="1" applyBorder="1" applyAlignment="1">
      <alignment horizontal="left" vertical="center" wrapText="1"/>
    </xf>
    <xf numFmtId="0" fontId="57" fillId="0" borderId="3" xfId="0" applyFont="1" applyBorder="1" applyAlignment="1">
      <alignment horizontal="left" vertical="center" wrapText="1"/>
    </xf>
    <xf numFmtId="0" fontId="37" fillId="0" borderId="35" xfId="0" applyFont="1" applyBorder="1" applyAlignment="1">
      <alignment horizontal="center" vertical="center"/>
    </xf>
    <xf numFmtId="0" fontId="37" fillId="0" borderId="3" xfId="0" applyFont="1" applyBorder="1" applyAlignment="1">
      <alignment horizontal="center" vertical="center"/>
    </xf>
    <xf numFmtId="0" fontId="5" fillId="0" borderId="46"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xf>
    <xf numFmtId="0" fontId="5" fillId="0" borderId="0" xfId="0" applyFont="1" applyBorder="1" applyAlignment="1">
      <alignment horizontal="left" vertical="center" wrapText="1"/>
    </xf>
    <xf numFmtId="0" fontId="24" fillId="0" borderId="0" xfId="0" applyFont="1" applyBorder="1" applyAlignment="1">
      <alignment horizont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34" fillId="0" borderId="0" xfId="0" applyFont="1" applyAlignment="1">
      <alignment horizontal="left" vertical="center" wrapText="1"/>
    </xf>
    <xf numFmtId="0" fontId="33" fillId="0" borderId="0" xfId="0" applyFont="1" applyAlignment="1">
      <alignment horizontal="left" vertical="center" wrapText="1"/>
    </xf>
    <xf numFmtId="0" fontId="33" fillId="0" borderId="0" xfId="0" applyFont="1" applyBorder="1" applyAlignment="1">
      <alignment horizontal="left" vertical="center" wrapText="1"/>
    </xf>
    <xf numFmtId="0" fontId="36" fillId="0" borderId="25" xfId="0" applyFont="1" applyBorder="1" applyAlignment="1">
      <alignment horizontal="center"/>
    </xf>
    <xf numFmtId="0" fontId="36" fillId="0" borderId="27" xfId="0" applyFont="1" applyBorder="1" applyAlignment="1">
      <alignment horizontal="center"/>
    </xf>
    <xf numFmtId="0" fontId="74" fillId="2" borderId="33" xfId="0" applyFont="1" applyFill="1" applyBorder="1" applyAlignment="1">
      <alignment horizontal="center" vertical="center" wrapText="1"/>
    </xf>
    <xf numFmtId="0" fontId="74" fillId="2" borderId="34" xfId="0" applyFont="1" applyFill="1" applyBorder="1" applyAlignment="1">
      <alignment horizontal="center" vertical="center" wrapText="1"/>
    </xf>
    <xf numFmtId="0" fontId="74" fillId="2" borderId="4"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34" xfId="0" applyFont="1" applyFill="1" applyBorder="1" applyAlignment="1">
      <alignment horizontal="center" vertical="center" wrapText="1"/>
    </xf>
    <xf numFmtId="0" fontId="74" fillId="0" borderId="4" xfId="0" applyFont="1" applyFill="1" applyBorder="1" applyAlignment="1">
      <alignment horizontal="center" vertical="center" wrapText="1"/>
    </xf>
    <xf numFmtId="0" fontId="74" fillId="7" borderId="33" xfId="0" applyFont="1" applyFill="1" applyBorder="1" applyAlignment="1">
      <alignment vertical="center" wrapText="1"/>
    </xf>
    <xf numFmtId="0" fontId="74" fillId="7" borderId="34" xfId="0" applyFont="1" applyFill="1" applyBorder="1" applyAlignment="1">
      <alignment vertical="center" wrapText="1"/>
    </xf>
    <xf numFmtId="0" fontId="74" fillId="7" borderId="4" xfId="0" applyFont="1" applyFill="1" applyBorder="1" applyAlignment="1">
      <alignment vertical="center" wrapText="1"/>
    </xf>
    <xf numFmtId="0" fontId="74" fillId="7" borderId="33" xfId="0" applyFont="1" applyFill="1" applyBorder="1" applyAlignment="1">
      <alignment horizontal="center" vertical="center" wrapText="1"/>
    </xf>
    <xf numFmtId="0" fontId="74" fillId="7" borderId="34" xfId="0" applyFont="1" applyFill="1" applyBorder="1" applyAlignment="1">
      <alignment horizontal="center" vertical="center" wrapText="1"/>
    </xf>
    <xf numFmtId="0" fontId="0" fillId="0" borderId="4" xfId="0" applyBorder="1" applyAlignment="1">
      <alignment horizontal="center" vertical="center" wrapText="1"/>
    </xf>
    <xf numFmtId="0" fontId="61" fillId="7" borderId="33" xfId="0" applyFont="1" applyFill="1" applyBorder="1" applyAlignment="1">
      <alignment vertical="center" wrapText="1"/>
    </xf>
    <xf numFmtId="0" fontId="61" fillId="7" borderId="4" xfId="0" applyFont="1" applyFill="1" applyBorder="1" applyAlignment="1">
      <alignment vertical="center" wrapText="1"/>
    </xf>
    <xf numFmtId="0" fontId="74" fillId="3" borderId="33" xfId="0" applyFont="1" applyFill="1" applyBorder="1" applyAlignment="1">
      <alignment horizontal="center" vertical="center" wrapText="1"/>
    </xf>
    <xf numFmtId="0" fontId="74" fillId="3" borderId="4" xfId="0" applyFont="1" applyFill="1" applyBorder="1" applyAlignment="1">
      <alignment horizontal="center" vertical="center" wrapText="1"/>
    </xf>
    <xf numFmtId="0" fontId="74" fillId="3" borderId="33" xfId="0" applyFont="1" applyFill="1" applyBorder="1" applyAlignment="1">
      <alignment vertical="center" wrapText="1"/>
    </xf>
    <xf numFmtId="0" fontId="74" fillId="3" borderId="4" xfId="0" applyFont="1" applyFill="1" applyBorder="1" applyAlignment="1">
      <alignment vertical="center" wrapText="1"/>
    </xf>
    <xf numFmtId="0" fontId="74" fillId="7" borderId="4" xfId="0" applyFont="1" applyFill="1" applyBorder="1" applyAlignment="1">
      <alignment horizontal="center" vertical="center" wrapText="1"/>
    </xf>
    <xf numFmtId="3" fontId="74" fillId="7" borderId="33" xfId="0" applyNumberFormat="1" applyFont="1" applyFill="1" applyBorder="1" applyAlignment="1">
      <alignment horizontal="center" vertical="center" wrapText="1"/>
    </xf>
    <xf numFmtId="3" fontId="74" fillId="7" borderId="4" xfId="0" applyNumberFormat="1" applyFont="1" applyFill="1" applyBorder="1" applyAlignment="1">
      <alignment horizontal="center" vertical="center" wrapText="1"/>
    </xf>
    <xf numFmtId="0" fontId="0" fillId="7" borderId="4" xfId="0" applyFill="1" applyBorder="1" applyAlignment="1">
      <alignment horizontal="center" vertical="center" wrapText="1"/>
    </xf>
    <xf numFmtId="3" fontId="74" fillId="3" borderId="33" xfId="0" applyNumberFormat="1" applyFont="1" applyFill="1" applyBorder="1" applyAlignment="1">
      <alignment horizontal="center" vertical="center" wrapText="1"/>
    </xf>
    <xf numFmtId="3" fontId="74" fillId="3" borderId="4" xfId="0" applyNumberFormat="1" applyFont="1" applyFill="1" applyBorder="1" applyAlignment="1">
      <alignment horizontal="center" vertical="center" wrapText="1"/>
    </xf>
    <xf numFmtId="0" fontId="77" fillId="0" borderId="35" xfId="0"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4" xfId="0" applyBorder="1" applyAlignment="1">
      <alignment horizontal="center" vertical="center" wrapText="1"/>
    </xf>
    <xf numFmtId="0" fontId="79" fillId="7" borderId="33" xfId="0" applyFont="1" applyFill="1" applyBorder="1" applyAlignment="1">
      <alignment vertical="center" wrapText="1"/>
    </xf>
    <xf numFmtId="0" fontId="79" fillId="7" borderId="34" xfId="0" applyFont="1" applyFill="1" applyBorder="1" applyAlignment="1">
      <alignment vertical="center" wrapText="1"/>
    </xf>
    <xf numFmtId="0" fontId="79" fillId="7" borderId="4" xfId="0" applyFont="1" applyFill="1" applyBorder="1" applyAlignment="1">
      <alignment vertical="center" wrapText="1"/>
    </xf>
    <xf numFmtId="0" fontId="0" fillId="7" borderId="34" xfId="0" applyFill="1" applyBorder="1" applyAlignment="1">
      <alignment horizontal="center" vertical="center" wrapText="1"/>
    </xf>
    <xf numFmtId="0" fontId="82" fillId="7" borderId="33" xfId="0" applyFont="1" applyFill="1" applyBorder="1" applyAlignment="1">
      <alignment vertical="center" wrapText="1"/>
    </xf>
    <xf numFmtId="0" fontId="82" fillId="7" borderId="34" xfId="0" applyFont="1" applyFill="1" applyBorder="1" applyAlignment="1">
      <alignment vertical="center" wrapText="1"/>
    </xf>
    <xf numFmtId="0" fontId="82" fillId="7" borderId="4" xfId="0" applyFont="1" applyFill="1" applyBorder="1" applyAlignment="1">
      <alignment vertical="center" wrapText="1"/>
    </xf>
    <xf numFmtId="0" fontId="74" fillId="9" borderId="33" xfId="0" applyFont="1" applyFill="1" applyBorder="1" applyAlignment="1">
      <alignment vertical="center" wrapText="1"/>
    </xf>
    <xf numFmtId="0" fontId="74" fillId="9" borderId="4" xfId="0" applyFont="1" applyFill="1" applyBorder="1" applyAlignment="1">
      <alignment vertical="center" wrapText="1"/>
    </xf>
    <xf numFmtId="0" fontId="74" fillId="0" borderId="6" xfId="0" applyFont="1" applyFill="1" applyBorder="1" applyAlignment="1">
      <alignment horizontal="center" vertical="center" wrapText="1"/>
    </xf>
    <xf numFmtId="0" fontId="74" fillId="0" borderId="7"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74" fillId="0" borderId="9"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10" xfId="0" applyFill="1" applyBorder="1" applyAlignment="1">
      <alignment horizontal="center" vertical="center" wrapText="1"/>
    </xf>
    <xf numFmtId="0" fontId="77" fillId="0" borderId="36" xfId="0" applyFont="1" applyFill="1" applyBorder="1" applyAlignment="1">
      <alignment horizontal="center" vertical="center" wrapText="1"/>
    </xf>
    <xf numFmtId="0" fontId="77" fillId="0" borderId="3" xfId="0" applyFont="1" applyFill="1" applyBorder="1" applyAlignment="1">
      <alignment horizontal="center" vertical="center" wrapText="1"/>
    </xf>
    <xf numFmtId="0" fontId="74" fillId="3" borderId="34" xfId="0" applyFont="1" applyFill="1" applyBorder="1" applyAlignment="1">
      <alignment vertical="center" wrapText="1"/>
    </xf>
    <xf numFmtId="0" fontId="74" fillId="3" borderId="34" xfId="0" applyFont="1" applyFill="1" applyBorder="1" applyAlignment="1">
      <alignment horizontal="center" vertical="center" wrapText="1"/>
    </xf>
    <xf numFmtId="0" fontId="73" fillId="0" borderId="12" xfId="0" applyFont="1" applyBorder="1" applyAlignment="1">
      <alignment horizontal="left" wrapText="1"/>
    </xf>
    <xf numFmtId="0" fontId="0" fillId="0" borderId="12" xfId="0" applyBorder="1" applyAlignment="1">
      <alignment horizontal="left"/>
    </xf>
    <xf numFmtId="0" fontId="61" fillId="3" borderId="33" xfId="0" applyFont="1" applyFill="1" applyBorder="1" applyAlignment="1">
      <alignment vertical="center" wrapText="1"/>
    </xf>
    <xf numFmtId="0" fontId="61" fillId="3" borderId="4" xfId="0" applyFont="1" applyFill="1" applyBorder="1" applyAlignment="1">
      <alignment vertical="center" wrapText="1"/>
    </xf>
    <xf numFmtId="0" fontId="61" fillId="3" borderId="34" xfId="0" applyFont="1" applyFill="1" applyBorder="1" applyAlignment="1">
      <alignment vertical="center" wrapText="1"/>
    </xf>
    <xf numFmtId="0" fontId="0" fillId="0" borderId="4" xfId="0" applyBorder="1" applyAlignment="1">
      <alignment vertical="center" wrapText="1"/>
    </xf>
    <xf numFmtId="0" fontId="74" fillId="3" borderId="8" xfId="0" applyFont="1" applyFill="1" applyBorder="1" applyAlignment="1">
      <alignment vertical="center" wrapText="1"/>
    </xf>
    <xf numFmtId="0" fontId="0" fillId="0" borderId="5" xfId="0" applyBorder="1" applyAlignment="1"/>
    <xf numFmtId="3" fontId="74" fillId="8" borderId="33" xfId="0" applyNumberFormat="1" applyFont="1" applyFill="1" applyBorder="1" applyAlignment="1">
      <alignment horizontal="center" vertical="center" wrapText="1"/>
    </xf>
    <xf numFmtId="0" fontId="85" fillId="0" borderId="0" xfId="0" applyFont="1" applyAlignment="1">
      <alignment wrapText="1"/>
    </xf>
    <xf numFmtId="0" fontId="79" fillId="0" borderId="33" xfId="0" applyFont="1" applyFill="1" applyBorder="1" applyAlignment="1">
      <alignment vertical="center" wrapText="1"/>
    </xf>
    <xf numFmtId="0" fontId="79" fillId="0" borderId="34" xfId="0" applyFont="1" applyFill="1" applyBorder="1" applyAlignment="1">
      <alignment vertical="center" wrapText="1"/>
    </xf>
    <xf numFmtId="0" fontId="79" fillId="0" borderId="4" xfId="0" applyFont="1" applyFill="1" applyBorder="1" applyAlignment="1">
      <alignment vertical="center" wrapText="1"/>
    </xf>
    <xf numFmtId="0" fontId="79" fillId="0" borderId="34" xfId="0" applyFont="1" applyFill="1" applyBorder="1" applyAlignment="1">
      <alignment vertical="center"/>
    </xf>
    <xf numFmtId="0" fontId="79" fillId="0" borderId="4" xfId="0" applyFont="1" applyFill="1" applyBorder="1" applyAlignment="1">
      <alignment vertical="center"/>
    </xf>
    <xf numFmtId="0" fontId="0" fillId="0" borderId="4" xfId="0" applyBorder="1" applyAlignment="1">
      <alignment horizontal="center"/>
    </xf>
    <xf numFmtId="0" fontId="61" fillId="7" borderId="34" xfId="0" applyFont="1" applyFill="1" applyBorder="1" applyAlignment="1">
      <alignment vertical="center" wrapText="1"/>
    </xf>
    <xf numFmtId="3" fontId="79" fillId="7" borderId="33" xfId="0" applyNumberFormat="1" applyFont="1" applyFill="1" applyBorder="1" applyAlignment="1">
      <alignment vertical="center"/>
    </xf>
    <xf numFmtId="3" fontId="79" fillId="7" borderId="34" xfId="0" applyNumberFormat="1" applyFont="1" applyFill="1" applyBorder="1" applyAlignment="1">
      <alignment vertical="center"/>
    </xf>
    <xf numFmtId="3" fontId="79" fillId="7" borderId="4" xfId="0" applyNumberFormat="1" applyFont="1" applyFill="1" applyBorder="1" applyAlignment="1">
      <alignment vertical="center"/>
    </xf>
    <xf numFmtId="0" fontId="74" fillId="11" borderId="33" xfId="0" applyFont="1" applyFill="1" applyBorder="1" applyAlignment="1">
      <alignment horizontal="justify" vertical="center" wrapText="1"/>
    </xf>
    <xf numFmtId="0" fontId="74" fillId="11" borderId="37" xfId="0" applyFont="1" applyFill="1" applyBorder="1" applyAlignment="1">
      <alignment horizontal="justify" vertical="center" wrapText="1"/>
    </xf>
    <xf numFmtId="0" fontId="74" fillId="11" borderId="33" xfId="0" applyFont="1" applyFill="1" applyBorder="1" applyAlignment="1">
      <alignment horizontal="center" vertical="center" wrapText="1"/>
    </xf>
    <xf numFmtId="0" fontId="74" fillId="11" borderId="4" xfId="0" applyFont="1" applyFill="1" applyBorder="1" applyAlignment="1">
      <alignment horizontal="center" vertical="center" wrapText="1"/>
    </xf>
    <xf numFmtId="0" fontId="61" fillId="11" borderId="33" xfId="0" applyFont="1" applyFill="1" applyBorder="1" applyAlignment="1">
      <alignment vertical="center" wrapText="1"/>
    </xf>
    <xf numFmtId="0" fontId="61" fillId="11" borderId="4" xfId="0" applyFont="1" applyFill="1" applyBorder="1" applyAlignment="1">
      <alignment vertical="center" wrapText="1"/>
    </xf>
    <xf numFmtId="3" fontId="79" fillId="8" borderId="33" xfId="0" applyNumberFormat="1" applyFont="1" applyFill="1" applyBorder="1" applyAlignment="1">
      <alignment vertical="center"/>
    </xf>
    <xf numFmtId="3" fontId="79" fillId="8" borderId="4" xfId="0" applyNumberFormat="1" applyFont="1" applyFill="1" applyBorder="1" applyAlignment="1">
      <alignment vertical="center"/>
    </xf>
    <xf numFmtId="4" fontId="3" fillId="0" borderId="59" xfId="0" applyNumberFormat="1" applyFont="1" applyBorder="1" applyAlignment="1">
      <alignment horizontal="center" vertical="center"/>
    </xf>
    <xf numFmtId="4" fontId="3" fillId="0" borderId="72" xfId="0" applyNumberFormat="1" applyFont="1" applyBorder="1" applyAlignment="1">
      <alignment horizontal="center" vertical="center"/>
    </xf>
    <xf numFmtId="4" fontId="3" fillId="0" borderId="33" xfId="0" applyNumberFormat="1" applyFont="1" applyBorder="1" applyAlignment="1">
      <alignment horizontal="center" vertical="center"/>
    </xf>
    <xf numFmtId="4" fontId="3" fillId="0" borderId="4" xfId="0" applyNumberFormat="1" applyFont="1" applyBorder="1" applyAlignment="1">
      <alignment horizontal="center" vertical="center"/>
    </xf>
    <xf numFmtId="4" fontId="3" fillId="5" borderId="59" xfId="0" applyNumberFormat="1" applyFont="1" applyFill="1" applyBorder="1" applyAlignment="1">
      <alignment horizontal="center" vertical="center"/>
    </xf>
    <xf numFmtId="4" fontId="3" fillId="5" borderId="72" xfId="0" applyNumberFormat="1" applyFont="1" applyFill="1" applyBorder="1" applyAlignment="1">
      <alignment horizontal="center" vertical="center"/>
    </xf>
    <xf numFmtId="0" fontId="3" fillId="0" borderId="4" xfId="0" applyFont="1" applyBorder="1" applyAlignment="1">
      <alignment horizontal="center" vertical="center"/>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1" fillId="0" borderId="33" xfId="0" applyFont="1" applyFill="1" applyBorder="1" applyAlignment="1">
      <alignment vertical="center" wrapText="1"/>
    </xf>
    <xf numFmtId="0" fontId="61" fillId="0" borderId="34" xfId="0" applyFont="1" applyFill="1" applyBorder="1" applyAlignment="1">
      <alignment vertical="center" wrapText="1"/>
    </xf>
    <xf numFmtId="0" fontId="61" fillId="0" borderId="4" xfId="0" applyFont="1" applyFill="1" applyBorder="1" applyAlignment="1">
      <alignment vertical="center" wrapText="1"/>
    </xf>
    <xf numFmtId="0" fontId="12" fillId="0" borderId="35" xfId="0" applyFont="1" applyFill="1" applyBorder="1" applyAlignment="1">
      <alignment horizontal="center"/>
    </xf>
    <xf numFmtId="0" fontId="12" fillId="0" borderId="36" xfId="0" applyFont="1" applyFill="1" applyBorder="1" applyAlignment="1">
      <alignment horizontal="center"/>
    </xf>
    <xf numFmtId="0" fontId="12" fillId="0" borderId="3" xfId="0" applyFont="1" applyFill="1" applyBorder="1" applyAlignment="1">
      <alignment horizontal="center"/>
    </xf>
    <xf numFmtId="0" fontId="12" fillId="2" borderId="1" xfId="0" applyFont="1" applyFill="1" applyBorder="1" applyAlignment="1">
      <alignment horizontal="right" vertical="center" wrapText="1"/>
    </xf>
    <xf numFmtId="0" fontId="12" fillId="2" borderId="17" xfId="0" applyFont="1" applyFill="1" applyBorder="1" applyAlignment="1">
      <alignment horizontal="righ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2" fillId="2" borderId="16" xfId="0" applyFont="1" applyFill="1" applyBorder="1" applyAlignment="1">
      <alignment horizontal="center" vertical="center" wrapText="1"/>
    </xf>
    <xf numFmtId="0" fontId="8" fillId="0" borderId="0" xfId="0" applyFont="1" applyAlignment="1">
      <alignment horizontal="center"/>
    </xf>
    <xf numFmtId="0" fontId="8" fillId="0" borderId="12" xfId="0" applyFont="1" applyBorder="1" applyAlignment="1">
      <alignment horizontal="center"/>
    </xf>
    <xf numFmtId="0" fontId="72" fillId="0" borderId="75" xfId="0" applyFont="1" applyFill="1" applyBorder="1" applyAlignment="1">
      <alignment horizontal="center" vertical="center" wrapText="1"/>
    </xf>
    <xf numFmtId="0" fontId="72" fillId="0" borderId="76" xfId="0" applyFont="1" applyFill="1" applyBorder="1" applyAlignment="1">
      <alignment horizontal="center" vertical="center" wrapText="1"/>
    </xf>
    <xf numFmtId="0" fontId="72" fillId="0" borderId="77" xfId="0" applyFont="1" applyFill="1" applyBorder="1" applyAlignment="1">
      <alignment horizontal="center" vertical="center" wrapText="1"/>
    </xf>
    <xf numFmtId="0" fontId="72" fillId="0" borderId="78" xfId="0" applyFont="1" applyFill="1" applyBorder="1" applyAlignment="1">
      <alignment horizontal="center" vertical="center" wrapText="1"/>
    </xf>
    <xf numFmtId="0" fontId="72" fillId="0" borderId="79" xfId="0" applyFont="1" applyFill="1" applyBorder="1" applyAlignment="1">
      <alignment horizontal="center" vertical="center" wrapText="1"/>
    </xf>
    <xf numFmtId="0" fontId="72" fillId="0" borderId="80" xfId="0" applyFont="1" applyFill="1" applyBorder="1" applyAlignment="1">
      <alignment horizontal="center" vertical="center" wrapText="1"/>
    </xf>
    <xf numFmtId="0" fontId="72" fillId="0" borderId="81" xfId="0" applyFont="1" applyFill="1" applyBorder="1" applyAlignment="1">
      <alignment horizontal="center" vertical="center" wrapText="1"/>
    </xf>
    <xf numFmtId="0" fontId="2" fillId="2" borderId="1" xfId="0" applyFont="1" applyFill="1" applyBorder="1" applyAlignment="1">
      <alignment horizontal="left" vertical="center" wrapText="1" indent="1"/>
    </xf>
    <xf numFmtId="9" fontId="3"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45" xfId="0" applyFont="1" applyFill="1" applyBorder="1" applyAlignment="1">
      <alignment horizontal="center" vertical="center" wrapText="1"/>
    </xf>
    <xf numFmtId="166" fontId="3" fillId="0" borderId="29" xfId="0" applyNumberFormat="1" applyFont="1" applyFill="1" applyBorder="1" applyAlignment="1">
      <alignment horizontal="center" vertical="center" wrapText="1"/>
    </xf>
    <xf numFmtId="0" fontId="3" fillId="0" borderId="74" xfId="0" applyFont="1" applyFill="1" applyBorder="1" applyAlignment="1">
      <alignment horizontal="center" vertical="center" wrapText="1"/>
    </xf>
    <xf numFmtId="166" fontId="3" fillId="0" borderId="29" xfId="2" applyFont="1" applyFill="1" applyBorder="1" applyAlignment="1">
      <alignment horizontal="center" vertical="center" wrapText="1"/>
    </xf>
    <xf numFmtId="166" fontId="3" fillId="0" borderId="74" xfId="2"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7"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17" xfId="0" applyNumberFormat="1" applyFont="1" applyFill="1" applyBorder="1" applyAlignment="1">
      <alignment horizontal="center" vertical="center" wrapText="1"/>
    </xf>
    <xf numFmtId="15" fontId="2" fillId="0" borderId="16"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2" fillId="0" borderId="30" xfId="0" applyFont="1" applyFill="1" applyBorder="1" applyAlignment="1">
      <alignment horizontal="center" vertical="center" wrapText="1"/>
    </xf>
    <xf numFmtId="165" fontId="3" fillId="0" borderId="29"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14" fontId="2" fillId="0" borderId="16" xfId="0" applyNumberFormat="1" applyFont="1" applyFill="1" applyBorder="1" applyAlignment="1">
      <alignment horizontal="center" vertical="center" wrapText="1"/>
    </xf>
    <xf numFmtId="14" fontId="2" fillId="0" borderId="18"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7" fontId="2" fillId="0" borderId="1" xfId="0" applyNumberFormat="1" applyFont="1" applyFill="1" applyBorder="1" applyAlignment="1">
      <alignment horizontal="center" vertical="center" wrapText="1"/>
    </xf>
    <xf numFmtId="167" fontId="3" fillId="0" borderId="19"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167" fontId="2" fillId="0" borderId="19"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0" xfId="0" applyFont="1" applyFill="1" applyBorder="1" applyAlignment="1">
      <alignment horizontal="center" vertical="center" wrapText="1"/>
    </xf>
    <xf numFmtId="167" fontId="3" fillId="0" borderId="29" xfId="0" applyNumberFormat="1" applyFont="1" applyFill="1" applyBorder="1" applyAlignment="1">
      <alignment horizontal="center" vertical="center" wrapText="1"/>
    </xf>
    <xf numFmtId="167" fontId="3" fillId="0" borderId="21"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37" fillId="0" borderId="46" xfId="0" applyFont="1" applyBorder="1" applyAlignment="1">
      <alignment horizontal="left"/>
    </xf>
    <xf numFmtId="0" fontId="37" fillId="0" borderId="47" xfId="0" applyFont="1" applyBorder="1" applyAlignment="1">
      <alignment horizontal="left"/>
    </xf>
    <xf numFmtId="0" fontId="37" fillId="0" borderId="57" xfId="0" applyFont="1" applyBorder="1" applyAlignment="1">
      <alignment horizontal="left"/>
    </xf>
    <xf numFmtId="0" fontId="0" fillId="0" borderId="46" xfId="0" applyBorder="1" applyAlignment="1">
      <alignment horizontal="center"/>
    </xf>
    <xf numFmtId="0" fontId="0" fillId="0" borderId="47" xfId="0" applyBorder="1" applyAlignment="1">
      <alignment horizontal="center"/>
    </xf>
    <xf numFmtId="0" fontId="0" fillId="0" borderId="57" xfId="0" applyBorder="1" applyAlignment="1">
      <alignment horizontal="center"/>
    </xf>
    <xf numFmtId="0" fontId="0" fillId="0" borderId="62" xfId="0" applyBorder="1" applyAlignment="1">
      <alignment horizontal="center"/>
    </xf>
    <xf numFmtId="0" fontId="0" fillId="0" borderId="51" xfId="0" applyBorder="1" applyAlignment="1">
      <alignment horizontal="center"/>
    </xf>
    <xf numFmtId="0" fontId="0" fillId="0" borderId="32" xfId="0" applyBorder="1" applyAlignment="1">
      <alignment horizontal="center"/>
    </xf>
    <xf numFmtId="0" fontId="0" fillId="0" borderId="60"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70" xfId="0" applyBorder="1" applyAlignment="1">
      <alignment horizontal="center"/>
    </xf>
    <xf numFmtId="0" fontId="0" fillId="0" borderId="12" xfId="0" applyBorder="1" applyAlignment="1">
      <alignment horizontal="center"/>
    </xf>
    <xf numFmtId="0" fontId="0" fillId="0" borderId="5" xfId="0" applyBorder="1" applyAlignment="1">
      <alignment horizontal="center"/>
    </xf>
    <xf numFmtId="0" fontId="0" fillId="0" borderId="56" xfId="0" applyBorder="1" applyAlignment="1">
      <alignment horizontal="left"/>
    </xf>
    <xf numFmtId="0" fontId="0" fillId="0" borderId="47" xfId="0" applyBorder="1" applyAlignment="1">
      <alignment horizontal="left"/>
    </xf>
    <xf numFmtId="0" fontId="0" fillId="0" borderId="48" xfId="0" applyBorder="1" applyAlignment="1">
      <alignment horizontal="left"/>
    </xf>
    <xf numFmtId="0" fontId="10" fillId="0" borderId="56" xfId="0" applyFont="1" applyBorder="1" applyAlignment="1">
      <alignment horizontal="left" wrapText="1"/>
    </xf>
    <xf numFmtId="0" fontId="10" fillId="0" borderId="47" xfId="0" applyFont="1" applyBorder="1" applyAlignment="1">
      <alignment horizontal="left"/>
    </xf>
    <xf numFmtId="0" fontId="10" fillId="0" borderId="48" xfId="0" applyFont="1" applyBorder="1" applyAlignment="1">
      <alignment horizontal="left"/>
    </xf>
    <xf numFmtId="0" fontId="0" fillId="0" borderId="53" xfId="0" applyBorder="1" applyAlignment="1">
      <alignment horizontal="left"/>
    </xf>
    <xf numFmtId="0" fontId="0" fillId="0" borderId="67" xfId="0" applyBorder="1" applyAlignment="1">
      <alignment horizontal="left"/>
    </xf>
    <xf numFmtId="0" fontId="0" fillId="0" borderId="68" xfId="0" applyBorder="1" applyAlignment="1">
      <alignment horizontal="left"/>
    </xf>
    <xf numFmtId="0" fontId="0" fillId="0" borderId="56" xfId="0" applyBorder="1" applyAlignment="1">
      <alignment horizontal="left" wrapText="1"/>
    </xf>
    <xf numFmtId="0" fontId="0" fillId="0" borderId="47" xfId="0" applyBorder="1" applyAlignment="1">
      <alignment horizontal="left" wrapText="1"/>
    </xf>
    <xf numFmtId="0" fontId="0" fillId="0" borderId="48" xfId="0" applyBorder="1" applyAlignment="1">
      <alignment horizontal="left" wrapText="1"/>
    </xf>
    <xf numFmtId="0" fontId="37" fillId="0" borderId="56" xfId="0" applyFont="1" applyBorder="1" applyAlignment="1">
      <alignment horizontal="left"/>
    </xf>
    <xf numFmtId="0" fontId="37" fillId="0" borderId="48" xfId="0" applyFont="1" applyBorder="1" applyAlignment="1">
      <alignment horizontal="left"/>
    </xf>
    <xf numFmtId="0" fontId="0" fillId="0" borderId="56" xfId="0" applyBorder="1" applyAlignment="1">
      <alignment horizontal="left" vertical="center" wrapText="1" readingOrder="1"/>
    </xf>
    <xf numFmtId="0" fontId="0" fillId="0" borderId="47" xfId="0" applyBorder="1"/>
    <xf numFmtId="0" fontId="0" fillId="0" borderId="48" xfId="0" applyBorder="1"/>
    <xf numFmtId="0" fontId="0" fillId="0" borderId="46" xfId="0" applyBorder="1" applyAlignment="1">
      <alignment horizontal="left" vertical="top" wrapText="1"/>
    </xf>
    <xf numFmtId="0" fontId="0" fillId="0" borderId="47" xfId="0" applyBorder="1" applyAlignment="1">
      <alignment horizontal="left" vertical="top"/>
    </xf>
    <xf numFmtId="0" fontId="0" fillId="0" borderId="57" xfId="0" applyBorder="1" applyAlignment="1">
      <alignment horizontal="left" vertical="top"/>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39" fillId="0" borderId="25"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5" xfId="0" applyBorder="1" applyAlignment="1">
      <alignment horizontal="left" vertical="top"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57" xfId="0" applyBorder="1" applyAlignment="1">
      <alignment horizontal="center"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7" xfId="0" applyBorder="1" applyAlignment="1">
      <alignment horizontal="center" vertical="center"/>
    </xf>
    <xf numFmtId="0" fontId="12" fillId="0" borderId="35" xfId="0" applyFont="1" applyBorder="1" applyAlignment="1">
      <alignment horizontal="center" wrapText="1"/>
    </xf>
    <xf numFmtId="0" fontId="12" fillId="0" borderId="36" xfId="0" applyFont="1" applyBorder="1" applyAlignment="1">
      <alignment horizontal="center" wrapText="1"/>
    </xf>
    <xf numFmtId="0" fontId="12" fillId="0" borderId="3" xfId="0" applyFont="1" applyBorder="1" applyAlignment="1">
      <alignment horizontal="center" wrapText="1"/>
    </xf>
    <xf numFmtId="0" fontId="0" fillId="0" borderId="56"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53"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10" fillId="0" borderId="46" xfId="0" applyFont="1" applyBorder="1" applyAlignment="1">
      <alignment horizontal="center" vertical="center" wrapText="1"/>
    </xf>
    <xf numFmtId="0" fontId="10" fillId="0" borderId="48" xfId="0" applyFont="1" applyBorder="1" applyAlignment="1">
      <alignment horizontal="center" vertical="center"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10" fillId="0" borderId="56" xfId="0" applyFont="1" applyBorder="1" applyAlignment="1">
      <alignment horizontal="center" vertical="center" wrapText="1"/>
    </xf>
    <xf numFmtId="0" fontId="10" fillId="0" borderId="47" xfId="0" applyFont="1" applyBorder="1" applyAlignment="1">
      <alignment horizontal="center" vertical="center" wrapText="1"/>
    </xf>
    <xf numFmtId="0" fontId="0" fillId="0" borderId="66" xfId="0" applyBorder="1" applyAlignment="1">
      <alignment horizontal="center" vertical="center" wrapText="1"/>
    </xf>
    <xf numFmtId="0" fontId="0" fillId="0" borderId="68" xfId="0" applyBorder="1" applyAlignment="1">
      <alignment horizontal="center" vertical="center"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37" fillId="0" borderId="7" xfId="0" applyFont="1" applyBorder="1" applyAlignment="1">
      <alignment horizontal="center" vertical="center"/>
    </xf>
    <xf numFmtId="0" fontId="0" fillId="0" borderId="46" xfId="0" applyBorder="1" applyAlignment="1">
      <alignment horizontal="left"/>
    </xf>
    <xf numFmtId="0" fontId="0" fillId="0" borderId="66" xfId="0" applyBorder="1" applyAlignment="1">
      <alignment horizontal="left"/>
    </xf>
    <xf numFmtId="0" fontId="0" fillId="0" borderId="57" xfId="0" applyBorder="1" applyAlignment="1">
      <alignment horizontal="left"/>
    </xf>
    <xf numFmtId="0" fontId="0" fillId="0" borderId="69" xfId="0" applyBorder="1" applyAlignment="1">
      <alignment horizontal="left"/>
    </xf>
    <xf numFmtId="0" fontId="0" fillId="0" borderId="56" xfId="0" applyFont="1" applyBorder="1" applyAlignment="1">
      <alignment horizontal="left"/>
    </xf>
    <xf numFmtId="0" fontId="41" fillId="0" borderId="46" xfId="0" applyFont="1" applyBorder="1" applyAlignment="1">
      <alignment horizontal="center"/>
    </xf>
    <xf numFmtId="0" fontId="41" fillId="0" borderId="47" xfId="0" applyFont="1" applyBorder="1" applyAlignment="1">
      <alignment horizontal="center"/>
    </xf>
    <xf numFmtId="0" fontId="41" fillId="0" borderId="48" xfId="0" applyFont="1" applyBorder="1" applyAlignment="1">
      <alignment horizont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 xfId="0" applyFont="1" applyBorder="1" applyAlignment="1">
      <alignment horizontal="center" vertical="center"/>
    </xf>
    <xf numFmtId="0" fontId="10" fillId="0" borderId="56" xfId="0" applyFont="1" applyBorder="1" applyAlignment="1">
      <alignment horizontal="center"/>
    </xf>
    <xf numFmtId="0" fontId="10" fillId="0" borderId="47" xfId="0" applyFont="1" applyBorder="1" applyAlignment="1">
      <alignment horizontal="center"/>
    </xf>
    <xf numFmtId="0" fontId="10" fillId="0" borderId="57" xfId="0" applyFont="1" applyBorder="1" applyAlignment="1">
      <alignment horizontal="center"/>
    </xf>
    <xf numFmtId="166" fontId="0" fillId="0" borderId="1" xfId="2" applyFont="1" applyBorder="1" applyAlignment="1">
      <alignment horizontal="center"/>
    </xf>
    <xf numFmtId="0" fontId="10" fillId="0" borderId="7" xfId="0" applyFont="1" applyBorder="1" applyAlignment="1">
      <alignment horizontal="center"/>
    </xf>
    <xf numFmtId="0" fontId="10" fillId="0" borderId="12" xfId="0" applyFont="1" applyBorder="1" applyAlignment="1">
      <alignment horizontal="center"/>
    </xf>
    <xf numFmtId="0" fontId="41" fillId="0" borderId="63" xfId="0" applyFont="1" applyBorder="1" applyAlignment="1">
      <alignment horizontal="center"/>
    </xf>
    <xf numFmtId="0" fontId="41" fillId="0" borderId="61" xfId="0" applyFont="1" applyBorder="1" applyAlignment="1">
      <alignment horizontal="center"/>
    </xf>
    <xf numFmtId="0" fontId="41" fillId="0" borderId="64" xfId="0" applyFont="1" applyBorder="1" applyAlignment="1">
      <alignment horizontal="center"/>
    </xf>
    <xf numFmtId="4" fontId="10" fillId="0" borderId="19" xfId="0" applyNumberFormat="1" applyFont="1" applyBorder="1" applyAlignment="1">
      <alignment horizontal="center"/>
    </xf>
    <xf numFmtId="4" fontId="10" fillId="0" borderId="20" xfId="0" applyNumberFormat="1" applyFont="1"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0" fillId="0" borderId="56" xfId="0" applyBorder="1" applyAlignment="1">
      <alignment horizontal="center"/>
    </xf>
    <xf numFmtId="0" fontId="0" fillId="0" borderId="48" xfId="0" applyBorder="1" applyAlignment="1">
      <alignment horizontal="center"/>
    </xf>
    <xf numFmtId="0" fontId="10" fillId="0" borderId="53" xfId="0" applyFont="1" applyBorder="1" applyAlignment="1">
      <alignment horizontal="center"/>
    </xf>
    <xf numFmtId="0" fontId="10" fillId="0" borderId="67" xfId="0" applyFont="1" applyBorder="1" applyAlignment="1">
      <alignment horizontal="center"/>
    </xf>
    <xf numFmtId="0" fontId="10" fillId="0" borderId="68" xfId="0" applyFont="1" applyBorder="1" applyAlignment="1">
      <alignment horizontal="center"/>
    </xf>
    <xf numFmtId="166" fontId="10" fillId="0" borderId="1" xfId="2" applyFont="1" applyBorder="1" applyAlignment="1">
      <alignment horizontal="center"/>
    </xf>
    <xf numFmtId="0" fontId="10" fillId="0" borderId="46" xfId="0" applyFont="1" applyBorder="1" applyAlignment="1">
      <alignment horizontal="left"/>
    </xf>
    <xf numFmtId="0" fontId="31" fillId="0" borderId="13" xfId="0" applyFont="1" applyBorder="1" applyAlignment="1">
      <alignment horizontal="center"/>
    </xf>
    <xf numFmtId="0" fontId="31" fillId="0" borderId="14" xfId="0" applyFont="1" applyBorder="1" applyAlignment="1">
      <alignment horizontal="center"/>
    </xf>
    <xf numFmtId="0" fontId="31" fillId="0" borderId="15" xfId="0" applyFont="1" applyBorder="1" applyAlignment="1">
      <alignment horizontal="center"/>
    </xf>
    <xf numFmtId="0" fontId="0" fillId="0" borderId="17" xfId="0" applyBorder="1" applyAlignment="1">
      <alignment horizontal="center"/>
    </xf>
    <xf numFmtId="4" fontId="0" fillId="0" borderId="1" xfId="0" applyNumberFormat="1" applyBorder="1" applyAlignment="1">
      <alignment horizontal="center"/>
    </xf>
    <xf numFmtId="4" fontId="0" fillId="0" borderId="17" xfId="0" applyNumberFormat="1" applyBorder="1" applyAlignment="1">
      <alignment horizontal="center"/>
    </xf>
    <xf numFmtId="2" fontId="0" fillId="0" borderId="1" xfId="0" applyNumberFormat="1" applyBorder="1" applyAlignment="1">
      <alignment horizontal="center"/>
    </xf>
    <xf numFmtId="2" fontId="0" fillId="0" borderId="17" xfId="0" applyNumberFormat="1" applyBorder="1" applyAlignment="1">
      <alignment horizontal="center"/>
    </xf>
    <xf numFmtId="4" fontId="0" fillId="0" borderId="46" xfId="0" applyNumberFormat="1" applyBorder="1" applyAlignment="1">
      <alignment horizontal="center"/>
    </xf>
    <xf numFmtId="4" fontId="0" fillId="0" borderId="57" xfId="0" applyNumberFormat="1" applyBorder="1" applyAlignment="1">
      <alignment horizontal="center"/>
    </xf>
    <xf numFmtId="2" fontId="0" fillId="0" borderId="46" xfId="0" applyNumberFormat="1" applyBorder="1" applyAlignment="1">
      <alignment horizontal="center"/>
    </xf>
    <xf numFmtId="2" fontId="0" fillId="0" borderId="57" xfId="0" applyNumberFormat="1" applyBorder="1" applyAlignment="1">
      <alignment horizontal="center"/>
    </xf>
    <xf numFmtId="0" fontId="0" fillId="0" borderId="53"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4" fontId="0" fillId="0" borderId="66" xfId="0" applyNumberFormat="1" applyBorder="1" applyAlignment="1">
      <alignment horizontal="center"/>
    </xf>
    <xf numFmtId="4" fontId="0" fillId="0" borderId="69" xfId="0" applyNumberFormat="1" applyBorder="1" applyAlignment="1">
      <alignment horizontal="center"/>
    </xf>
    <xf numFmtId="0" fontId="10" fillId="0" borderId="35" xfId="0" applyFont="1" applyBorder="1" applyAlignment="1">
      <alignment horizontal="center"/>
    </xf>
    <xf numFmtId="0" fontId="10" fillId="0" borderId="36" xfId="0" applyFont="1" applyBorder="1" applyAlignment="1">
      <alignment horizontal="center"/>
    </xf>
    <xf numFmtId="0" fontId="10" fillId="0" borderId="3" xfId="0" applyFont="1" applyBorder="1" applyAlignment="1">
      <alignment horizontal="center"/>
    </xf>
    <xf numFmtId="0" fontId="41" fillId="0" borderId="11" xfId="0" applyFont="1" applyBorder="1" applyAlignment="1">
      <alignment horizontal="center"/>
    </xf>
    <xf numFmtId="0" fontId="41" fillId="0" borderId="12" xfId="0" applyFont="1" applyBorder="1" applyAlignment="1">
      <alignment horizontal="center"/>
    </xf>
    <xf numFmtId="0" fontId="41" fillId="0" borderId="5" xfId="0" applyFont="1" applyBorder="1" applyAlignment="1">
      <alignment horizontal="center"/>
    </xf>
    <xf numFmtId="0" fontId="0" fillId="0" borderId="63" xfId="0" applyBorder="1" applyAlignment="1">
      <alignment horizontal="left"/>
    </xf>
    <xf numFmtId="0" fontId="0" fillId="0" borderId="61" xfId="0" applyBorder="1" applyAlignment="1">
      <alignment horizontal="left"/>
    </xf>
    <xf numFmtId="0" fontId="0" fillId="0" borderId="64" xfId="0" applyBorder="1" applyAlignment="1">
      <alignment horizontal="left"/>
    </xf>
    <xf numFmtId="0" fontId="10" fillId="0" borderId="62" xfId="0" applyFont="1" applyBorder="1" applyAlignment="1">
      <alignment horizontal="left"/>
    </xf>
    <xf numFmtId="0" fontId="10" fillId="0" borderId="51" xfId="0" applyFont="1" applyBorder="1" applyAlignment="1">
      <alignment horizontal="left"/>
    </xf>
    <xf numFmtId="0" fontId="10" fillId="0" borderId="52" xfId="0" applyFont="1" applyBorder="1" applyAlignment="1">
      <alignment horizontal="left"/>
    </xf>
    <xf numFmtId="166" fontId="10" fillId="0" borderId="49" xfId="2" applyFont="1" applyBorder="1" applyAlignment="1">
      <alignment horizontal="center"/>
    </xf>
    <xf numFmtId="0" fontId="41" fillId="0" borderId="35" xfId="0" applyFont="1" applyBorder="1" applyAlignment="1">
      <alignment horizontal="center"/>
    </xf>
    <xf numFmtId="0" fontId="41" fillId="0" borderId="36" xfId="0" applyFont="1" applyBorder="1" applyAlignment="1">
      <alignment horizontal="center"/>
    </xf>
    <xf numFmtId="0" fontId="41" fillId="0" borderId="3" xfId="0" applyFont="1" applyBorder="1" applyAlignment="1">
      <alignment horizontal="center"/>
    </xf>
    <xf numFmtId="0" fontId="10" fillId="0" borderId="53" xfId="0" applyFont="1" applyBorder="1" applyAlignment="1">
      <alignment horizontal="left"/>
    </xf>
    <xf numFmtId="0" fontId="10" fillId="0" borderId="67" xfId="0" applyFont="1" applyBorder="1" applyAlignment="1">
      <alignment horizontal="left"/>
    </xf>
    <xf numFmtId="0" fontId="10" fillId="0" borderId="68" xfId="0" applyFont="1" applyBorder="1" applyAlignment="1">
      <alignment horizontal="left"/>
    </xf>
    <xf numFmtId="0" fontId="10" fillId="0" borderId="46" xfId="0" applyFont="1" applyBorder="1" applyAlignment="1">
      <alignment horizontal="center"/>
    </xf>
    <xf numFmtId="0" fontId="10" fillId="0" borderId="66" xfId="0" applyFont="1" applyBorder="1" applyAlignment="1">
      <alignment horizontal="center"/>
    </xf>
    <xf numFmtId="0" fontId="10" fillId="0" borderId="69" xfId="0" applyFont="1" applyBorder="1" applyAlignment="1">
      <alignment horizontal="center"/>
    </xf>
    <xf numFmtId="0" fontId="10" fillId="0" borderId="56" xfId="0" applyFont="1" applyBorder="1" applyAlignment="1">
      <alignment horizontal="left"/>
    </xf>
    <xf numFmtId="0" fontId="10" fillId="0" borderId="57" xfId="0" applyFont="1" applyBorder="1" applyAlignment="1">
      <alignment horizontal="left"/>
    </xf>
    <xf numFmtId="0" fontId="0" fillId="0" borderId="46" xfId="0" applyFont="1" applyBorder="1" applyAlignment="1">
      <alignment horizontal="center"/>
    </xf>
    <xf numFmtId="0" fontId="0" fillId="0" borderId="57" xfId="0" applyFont="1" applyBorder="1" applyAlignment="1">
      <alignment horizontal="center"/>
    </xf>
    <xf numFmtId="0" fontId="42" fillId="0" borderId="7" xfId="0" applyFont="1" applyBorder="1" applyAlignment="1">
      <alignment horizontal="center"/>
    </xf>
    <xf numFmtId="0" fontId="37" fillId="0" borderId="0" xfId="0" applyFont="1" applyBorder="1" applyAlignment="1">
      <alignment horizontal="center"/>
    </xf>
    <xf numFmtId="0" fontId="39" fillId="0" borderId="35" xfId="0" applyFont="1" applyBorder="1" applyAlignment="1">
      <alignment horizontal="center" vertical="center"/>
    </xf>
    <xf numFmtId="0" fontId="39" fillId="0" borderId="36" xfId="0" applyFont="1" applyBorder="1" applyAlignment="1">
      <alignment horizontal="center" vertical="center"/>
    </xf>
    <xf numFmtId="0" fontId="39" fillId="0" borderId="3" xfId="0" applyFont="1" applyBorder="1" applyAlignment="1">
      <alignment horizontal="center" vertical="center"/>
    </xf>
    <xf numFmtId="0" fontId="0" fillId="0" borderId="49" xfId="0" applyBorder="1" applyAlignment="1">
      <alignment horizontal="center"/>
    </xf>
    <xf numFmtId="0" fontId="0" fillId="0" borderId="58" xfId="0" applyBorder="1" applyAlignment="1">
      <alignment horizontal="center"/>
    </xf>
    <xf numFmtId="0" fontId="0" fillId="0" borderId="21" xfId="0" applyBorder="1" applyAlignment="1">
      <alignment horizontal="center"/>
    </xf>
    <xf numFmtId="0" fontId="0" fillId="0" borderId="1" xfId="0" applyBorder="1" applyAlignment="1">
      <alignment horizontal="left" wrapText="1"/>
    </xf>
    <xf numFmtId="0" fontId="10" fillId="0" borderId="19" xfId="0" applyFont="1" applyBorder="1" applyAlignment="1">
      <alignment horizontal="left"/>
    </xf>
    <xf numFmtId="0" fontId="10" fillId="0" borderId="1" xfId="0" applyFont="1" applyBorder="1" applyAlignment="1">
      <alignment horizontal="left"/>
    </xf>
    <xf numFmtId="0" fontId="0" fillId="0" borderId="1" xfId="0" applyBorder="1" applyAlignment="1">
      <alignment horizontal="left"/>
    </xf>
    <xf numFmtId="0" fontId="0" fillId="0" borderId="28" xfId="0" applyBorder="1" applyAlignment="1">
      <alignment horizontal="center"/>
    </xf>
    <xf numFmtId="0" fontId="0" fillId="0" borderId="30" xfId="0" applyBorder="1" applyAlignment="1">
      <alignment horizontal="center"/>
    </xf>
    <xf numFmtId="0" fontId="10" fillId="0" borderId="31" xfId="0" applyFont="1" applyBorder="1" applyAlignment="1">
      <alignment horizontal="center"/>
    </xf>
    <xf numFmtId="0" fontId="10" fillId="0" borderId="71" xfId="0" applyFont="1" applyBorder="1" applyAlignment="1">
      <alignment horizontal="center"/>
    </xf>
    <xf numFmtId="0" fontId="10" fillId="0" borderId="30" xfId="0" applyFont="1" applyBorder="1" applyAlignment="1">
      <alignment horizontal="center"/>
    </xf>
    <xf numFmtId="0" fontId="10" fillId="0" borderId="26" xfId="0" applyFont="1" applyBorder="1" applyAlignment="1">
      <alignment horizontal="center" vertical="center"/>
    </xf>
    <xf numFmtId="0" fontId="0" fillId="0" borderId="9"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39" fillId="0" borderId="6" xfId="0" applyFont="1" applyBorder="1" applyAlignment="1">
      <alignment horizontal="center" wrapText="1"/>
    </xf>
    <xf numFmtId="0" fontId="39" fillId="0" borderId="7" xfId="0" applyFont="1" applyBorder="1" applyAlignment="1">
      <alignment horizontal="center" wrapText="1"/>
    </xf>
    <xf numFmtId="0" fontId="39" fillId="0" borderId="8" xfId="0" applyFont="1" applyBorder="1" applyAlignment="1">
      <alignment horizontal="center" wrapText="1"/>
    </xf>
    <xf numFmtId="0" fontId="39" fillId="0" borderId="11" xfId="0" applyFont="1" applyBorder="1" applyAlignment="1">
      <alignment horizontal="center" wrapText="1"/>
    </xf>
    <xf numFmtId="0" fontId="39" fillId="0" borderId="12" xfId="0" applyFont="1" applyBorder="1" applyAlignment="1">
      <alignment horizontal="center" wrapText="1"/>
    </xf>
    <xf numFmtId="0" fontId="39" fillId="0" borderId="5" xfId="0" applyFont="1" applyBorder="1" applyAlignment="1">
      <alignment horizontal="center" wrapText="1"/>
    </xf>
    <xf numFmtId="0" fontId="10" fillId="0" borderId="48" xfId="0" applyFont="1" applyBorder="1" applyAlignment="1">
      <alignment horizontal="center"/>
    </xf>
    <xf numFmtId="0" fontId="0" fillId="0" borderId="56" xfId="0" applyFont="1" applyBorder="1" applyAlignment="1">
      <alignment horizontal="center"/>
    </xf>
    <xf numFmtId="0" fontId="0" fillId="0" borderId="47" xfId="0" applyFont="1" applyBorder="1" applyAlignment="1">
      <alignment horizontal="center"/>
    </xf>
    <xf numFmtId="0" fontId="0" fillId="0" borderId="48" xfId="0" applyFont="1" applyBorder="1" applyAlignment="1">
      <alignment horizontal="center"/>
    </xf>
    <xf numFmtId="0" fontId="37"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 xfId="0" applyFont="1" applyBorder="1" applyAlignment="1">
      <alignment horizontal="center" vertical="center" wrapText="1"/>
    </xf>
    <xf numFmtId="0" fontId="39" fillId="0" borderId="0" xfId="0" applyFont="1" applyAlignment="1">
      <alignment horizontal="center" wrapText="1"/>
    </xf>
    <xf numFmtId="165" fontId="0" fillId="0" borderId="46" xfId="0" applyNumberFormat="1" applyBorder="1" applyAlignment="1">
      <alignment horizontal="center"/>
    </xf>
    <xf numFmtId="0" fontId="0" fillId="0" borderId="48" xfId="0" applyNumberFormat="1" applyBorder="1" applyAlignment="1">
      <alignment horizontal="center"/>
    </xf>
    <xf numFmtId="0" fontId="0" fillId="0" borderId="46" xfId="0" applyFont="1" applyBorder="1" applyAlignment="1">
      <alignment horizontal="center" vertical="center"/>
    </xf>
    <xf numFmtId="0" fontId="0" fillId="0" borderId="48" xfId="0" applyFont="1" applyBorder="1" applyAlignment="1">
      <alignment horizontal="center" vertical="center"/>
    </xf>
    <xf numFmtId="0" fontId="10" fillId="0" borderId="13" xfId="0" applyFont="1" applyBorder="1" applyAlignment="1">
      <alignment horizontal="left"/>
    </xf>
    <xf numFmtId="0" fontId="10" fillId="0" borderId="14" xfId="0" applyFont="1" applyBorder="1" applyAlignment="1">
      <alignment horizontal="left"/>
    </xf>
    <xf numFmtId="0" fontId="10" fillId="0" borderId="15" xfId="0" applyFont="1" applyBorder="1" applyAlignment="1">
      <alignment horizontal="left"/>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5" xfId="0" applyFont="1" applyBorder="1" applyAlignment="1">
      <alignment horizontal="center" vertical="center"/>
    </xf>
    <xf numFmtId="0" fontId="0" fillId="0" borderId="50" xfId="0" applyBorder="1" applyAlignment="1">
      <alignment horizontal="left" vertical="center" wrapText="1"/>
    </xf>
    <xf numFmtId="0" fontId="0" fillId="0" borderId="51" xfId="0" applyBorder="1" applyAlignment="1">
      <alignment horizontal="left" vertical="center"/>
    </xf>
    <xf numFmtId="0" fontId="0" fillId="0" borderId="3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wrapText="1"/>
    </xf>
    <xf numFmtId="0" fontId="0" fillId="0" borderId="54" xfId="0" applyBorder="1" applyAlignment="1">
      <alignment horizontal="left" vertical="center"/>
    </xf>
    <xf numFmtId="0" fontId="0" fillId="0" borderId="61" xfId="0" applyBorder="1" applyAlignment="1">
      <alignment horizontal="left" vertical="center"/>
    </xf>
    <xf numFmtId="0" fontId="0" fillId="0" borderId="55" xfId="0" applyBorder="1" applyAlignment="1">
      <alignment horizontal="left" vertical="center"/>
    </xf>
    <xf numFmtId="0" fontId="0" fillId="0" borderId="51" xfId="0" applyBorder="1" applyAlignment="1">
      <alignment horizontal="left" vertical="center" wrapText="1"/>
    </xf>
    <xf numFmtId="0" fontId="0" fillId="0" borderId="32"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54" xfId="0" applyBorder="1" applyAlignment="1">
      <alignment horizontal="left" wrapText="1"/>
    </xf>
    <xf numFmtId="0" fontId="0" fillId="0" borderId="61" xfId="0" applyBorder="1" applyAlignment="1">
      <alignment horizontal="left" wrapText="1"/>
    </xf>
    <xf numFmtId="0" fontId="0" fillId="0" borderId="55" xfId="0" applyBorder="1" applyAlignment="1">
      <alignment horizontal="left" wrapText="1"/>
    </xf>
    <xf numFmtId="0" fontId="0" fillId="0" borderId="54" xfId="0" applyBorder="1" applyAlignment="1">
      <alignment horizontal="left" vertical="center" wrapText="1"/>
    </xf>
    <xf numFmtId="0" fontId="0" fillId="0" borderId="61" xfId="0" applyBorder="1" applyAlignment="1">
      <alignment horizontal="left" vertical="center" wrapText="1"/>
    </xf>
    <xf numFmtId="0" fontId="0" fillId="0" borderId="55" xfId="0" applyBorder="1" applyAlignment="1">
      <alignment horizontal="left" vertical="center" wrapText="1"/>
    </xf>
    <xf numFmtId="0" fontId="0" fillId="0" borderId="50" xfId="0" applyBorder="1" applyAlignment="1">
      <alignment horizontal="left" wrapText="1"/>
    </xf>
    <xf numFmtId="0" fontId="0" fillId="0" borderId="51" xfId="0" applyBorder="1" applyAlignment="1">
      <alignment horizontal="left" wrapText="1"/>
    </xf>
    <xf numFmtId="0" fontId="0" fillId="0" borderId="32" xfId="0" applyBorder="1" applyAlignment="1">
      <alignment horizontal="left" wrapText="1"/>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10" fillId="0" borderId="54" xfId="0" applyFont="1" applyBorder="1" applyAlignment="1">
      <alignment horizontal="left" wrapText="1"/>
    </xf>
    <xf numFmtId="0" fontId="10" fillId="0" borderId="61" xfId="0" applyFont="1" applyBorder="1" applyAlignment="1">
      <alignment horizontal="left" wrapText="1"/>
    </xf>
    <xf numFmtId="0" fontId="10" fillId="0" borderId="55" xfId="0" applyFont="1" applyBorder="1" applyAlignment="1">
      <alignment horizontal="left" wrapText="1"/>
    </xf>
    <xf numFmtId="0" fontId="10" fillId="0" borderId="35" xfId="0" applyFont="1" applyBorder="1" applyAlignment="1">
      <alignment horizontal="left"/>
    </xf>
    <xf numFmtId="0" fontId="10" fillId="0" borderId="36" xfId="0" applyFont="1" applyBorder="1" applyAlignment="1">
      <alignment horizontal="left"/>
    </xf>
    <xf numFmtId="0" fontId="10" fillId="0" borderId="3" xfId="0" applyFont="1" applyBorder="1" applyAlignment="1">
      <alignment horizontal="left"/>
    </xf>
    <xf numFmtId="0" fontId="43" fillId="0" borderId="9" xfId="0" applyFont="1" applyBorder="1" applyAlignment="1">
      <alignment horizontal="left"/>
    </xf>
    <xf numFmtId="0" fontId="43" fillId="0" borderId="0" xfId="0" applyFont="1" applyBorder="1" applyAlignment="1">
      <alignment horizontal="left"/>
    </xf>
    <xf numFmtId="0" fontId="43" fillId="0" borderId="10" xfId="0" applyFont="1" applyBorder="1" applyAlignment="1">
      <alignment horizontal="left"/>
    </xf>
    <xf numFmtId="0" fontId="0" fillId="0" borderId="9" xfId="0" applyBorder="1" applyAlignment="1">
      <alignment horizontal="left" vertical="top" wrapText="1"/>
    </xf>
    <xf numFmtId="0" fontId="0" fillId="0" borderId="0"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1" fillId="0" borderId="9" xfId="1" applyBorder="1" applyAlignment="1">
      <alignment horizontal="left"/>
    </xf>
    <xf numFmtId="0" fontId="1" fillId="0" borderId="0" xfId="1" applyBorder="1" applyAlignment="1">
      <alignment horizontal="left"/>
    </xf>
    <xf numFmtId="0" fontId="1" fillId="0" borderId="10" xfId="1" applyBorder="1" applyAlignment="1">
      <alignment horizontal="left"/>
    </xf>
    <xf numFmtId="0" fontId="39" fillId="0" borderId="6" xfId="0" applyFont="1" applyBorder="1" applyAlignment="1">
      <alignment horizontal="center"/>
    </xf>
    <xf numFmtId="0" fontId="39" fillId="0" borderId="7" xfId="0" applyFont="1" applyBorder="1" applyAlignment="1">
      <alignment horizontal="center"/>
    </xf>
    <xf numFmtId="0" fontId="39" fillId="0" borderId="8" xfId="0" applyFont="1" applyBorder="1" applyAlignment="1">
      <alignment horizontal="center"/>
    </xf>
    <xf numFmtId="0" fontId="0" fillId="0" borderId="16" xfId="0" applyBorder="1" applyAlignment="1">
      <alignment horizontal="left"/>
    </xf>
    <xf numFmtId="0" fontId="0" fillId="0" borderId="18" xfId="0" applyBorder="1" applyAlignment="1">
      <alignment horizontal="left" vertical="center" wrapText="1"/>
    </xf>
    <xf numFmtId="0" fontId="0" fillId="0" borderId="19" xfId="0" applyBorder="1" applyAlignment="1">
      <alignment horizontal="left" vertical="center" wrapText="1"/>
    </xf>
    <xf numFmtId="165" fontId="0" fillId="0" borderId="66" xfId="0" applyNumberFormat="1" applyBorder="1" applyAlignment="1">
      <alignment horizontal="center" vertical="center"/>
    </xf>
    <xf numFmtId="0" fontId="88" fillId="2" borderId="84" xfId="0" applyFont="1" applyFill="1" applyBorder="1" applyAlignment="1">
      <alignment vertical="center" wrapText="1"/>
    </xf>
    <xf numFmtId="0" fontId="88" fillId="2" borderId="85" xfId="0" applyFont="1" applyFill="1" applyBorder="1" applyAlignment="1">
      <alignment vertical="center" wrapText="1"/>
    </xf>
    <xf numFmtId="0" fontId="88" fillId="2" borderId="86" xfId="0" applyFont="1" applyFill="1" applyBorder="1" applyAlignment="1">
      <alignment vertical="center" wrapText="1"/>
    </xf>
    <xf numFmtId="0" fontId="88" fillId="2" borderId="84" xfId="0" applyFont="1" applyFill="1" applyBorder="1" applyAlignment="1">
      <alignment horizontal="center" vertical="center" wrapText="1"/>
    </xf>
    <xf numFmtId="0" fontId="88" fillId="2" borderId="86" xfId="0" applyFont="1" applyFill="1" applyBorder="1" applyAlignment="1">
      <alignment horizontal="center" vertical="center" wrapText="1"/>
    </xf>
    <xf numFmtId="0" fontId="55" fillId="2" borderId="84" xfId="0" applyFont="1" applyFill="1" applyBorder="1" applyAlignment="1">
      <alignment vertical="center" wrapText="1"/>
    </xf>
    <xf numFmtId="0" fontId="55" fillId="2" borderId="86" xfId="0" applyFont="1" applyFill="1" applyBorder="1" applyAlignment="1">
      <alignment vertical="center" wrapText="1"/>
    </xf>
    <xf numFmtId="0" fontId="0" fillId="0" borderId="0" xfId="0" applyAlignment="1">
      <alignment horizontal="left" wrapText="1"/>
    </xf>
    <xf numFmtId="0" fontId="10" fillId="2" borderId="84" xfId="0" applyFont="1" applyFill="1" applyBorder="1" applyAlignment="1">
      <alignment horizontal="center"/>
    </xf>
    <xf numFmtId="0" fontId="10" fillId="2" borderId="85" xfId="0" applyFont="1" applyFill="1" applyBorder="1" applyAlignment="1">
      <alignment horizontal="center"/>
    </xf>
    <xf numFmtId="0" fontId="10" fillId="0" borderId="0" xfId="0" applyFont="1" applyAlignment="1">
      <alignment horizontal="left"/>
    </xf>
    <xf numFmtId="0" fontId="0" fillId="0" borderId="0" xfId="0" applyAlignment="1">
      <alignment horizontal="left" vertical="top" wrapText="1"/>
    </xf>
  </cellXfs>
  <cellStyles count="8">
    <cellStyle name="Köprü" xfId="1" builtinId="8"/>
    <cellStyle name="Normal" xfId="0" builtinId="0"/>
    <cellStyle name="Normal 2" xfId="4"/>
    <cellStyle name="Normal 2 2" xfId="5"/>
    <cellStyle name="Normal 3 2" xfId="6"/>
    <cellStyle name="Normal 3 4" xfId="3"/>
    <cellStyle name="Virgül" xfId="2" builtinId="3"/>
    <cellStyle name="Yüzd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microsoft.com/office/2007/relationships/hdphoto" Target="NUL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308611</xdr:colOff>
      <xdr:row>0</xdr:row>
      <xdr:rowOff>26670</xdr:rowOff>
    </xdr:from>
    <xdr:to>
      <xdr:col>1</xdr:col>
      <xdr:colOff>1584960</xdr:colOff>
      <xdr:row>1</xdr:row>
      <xdr:rowOff>264796</xdr:rowOff>
    </xdr:to>
    <xdr:pic>
      <xdr:nvPicPr>
        <xdr:cNvPr id="2" name="Resi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Effect>
                    <a14:colorTemperature colorTemp="5625"/>
                  </a14:imgEffect>
                  <a14:imgEffect>
                    <a14:saturation sat="400000"/>
                  </a14:imgEffect>
                  <a14:imgEffect>
                    <a14:brightnessContrast bright="1000" contrast="50000"/>
                  </a14:imgEffect>
                </a14:imgLayer>
              </a14:imgProps>
            </a:ext>
            <a:ext uri="{28A0092B-C50C-407E-A947-70E740481C1C}">
              <a14:useLocalDpi xmlns:a14="http://schemas.microsoft.com/office/drawing/2010/main" val="0"/>
            </a:ext>
          </a:extLst>
        </a:blip>
        <a:stretch>
          <a:fillRect/>
        </a:stretch>
      </xdr:blipFill>
      <xdr:spPr>
        <a:xfrm>
          <a:off x="308611" y="26670"/>
          <a:ext cx="1847849" cy="619126"/>
        </a:xfrm>
        <a:prstGeom prst="rect">
          <a:avLst/>
        </a:prstGeom>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ludagbagimsizdenetimymm.com.tr/1/images/doc/2018-35.pdf" TargetMode="External"/><Relationship Id="rId13" Type="http://schemas.openxmlformats.org/officeDocument/2006/relationships/hyperlink" Target="http://www.uludagbagimsizdenetimymm.com.tr/wp-content/uploads/2020/12/2020-68.pdf" TargetMode="External"/><Relationship Id="rId3" Type="http://schemas.openxmlformats.org/officeDocument/2006/relationships/hyperlink" Target="https://www.gib.gov.tr/sites/default/files/fileadmin/user_upload/Yararli_Bilgiler/amortisman_oranlari.pdf" TargetMode="External"/><Relationship Id="rId7" Type="http://schemas.openxmlformats.org/officeDocument/2006/relationships/hyperlink" Target="https://www.resmigazete.gov.tr/eskiler/2020/12/20201229M1-10-1.pdf" TargetMode="External"/><Relationship Id="rId12" Type="http://schemas.openxmlformats.org/officeDocument/2006/relationships/hyperlink" Target="http://www.uludagbagimsizdenetimymm.com.tr/wp-content/uploads/2020/12/2020-68.pdf" TargetMode="External"/><Relationship Id="rId2" Type="http://schemas.openxmlformats.org/officeDocument/2006/relationships/hyperlink" Target="https://www.gib.gov.tr/sites/default/files/fileadmin/user_upload/Tebligler/Emlak_Vergisi/emlak_vergisi_kanunu_77_seri_nolu_genel_teblig_ek.pdf" TargetMode="External"/><Relationship Id="rId1" Type="http://schemas.openxmlformats.org/officeDocument/2006/relationships/hyperlink" Target="https://gib.gov.tr/sites/default/files/fileadmin/user_upload/Tebligler/SMM_YMM/2021_ucret_tarifesi_ek.pdf" TargetMode="External"/><Relationship Id="rId6" Type="http://schemas.openxmlformats.org/officeDocument/2006/relationships/hyperlink" Target="https://www.gib.gov.tr/yardim-ve-kaynaklar/yararli-bilgiler/kdv-oranlari-listesi" TargetMode="External"/><Relationship Id="rId11" Type="http://schemas.openxmlformats.org/officeDocument/2006/relationships/hyperlink" Target="https://www.gib.gov.tr/node/150953/pdf" TargetMode="External"/><Relationship Id="rId5" Type="http://schemas.openxmlformats.org/officeDocument/2006/relationships/hyperlink" Target="https://www.e-icisleri.gov.tr/Anasayfa/MulkiIdariBolumleri.aspx" TargetMode="External"/><Relationship Id="rId15" Type="http://schemas.openxmlformats.org/officeDocument/2006/relationships/drawing" Target="../drawings/drawing1.xml"/><Relationship Id="rId10" Type="http://schemas.openxmlformats.org/officeDocument/2006/relationships/hyperlink" Target="http://www.uludagbagimsizdenetimymm.com.tr/wp-content/uploads/2019/10/2019-51.pdf" TargetMode="External"/><Relationship Id="rId4" Type="http://schemas.openxmlformats.org/officeDocument/2006/relationships/hyperlink" Target="https://www.resmigazete.gov.tr/eskiler/2020/12/20201229M1-8-1.pdf" TargetMode="External"/><Relationship Id="rId9" Type="http://schemas.openxmlformats.org/officeDocument/2006/relationships/hyperlink" Target="https://anahtar.sanayi.gov.tr/tr/news/yatirim-tesvik-sistemi/9806"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about:blan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I426"/>
  <sheetViews>
    <sheetView showGridLines="0" tabSelected="1" zoomScaleNormal="100" workbookViewId="0">
      <selection activeCell="C6" sqref="C6"/>
    </sheetView>
  </sheetViews>
  <sheetFormatPr defaultColWidth="16.140625" defaultRowHeight="15"/>
  <cols>
    <col min="1" max="1" width="8.28515625" style="74" bestFit="1" customWidth="1"/>
    <col min="2" max="2" width="80.42578125" style="132" customWidth="1"/>
    <col min="3" max="3" width="26.42578125" style="454" customWidth="1"/>
    <col min="4" max="4" width="61.7109375" style="127" customWidth="1"/>
    <col min="5" max="5" width="10.85546875" style="127" bestFit="1" customWidth="1"/>
    <col min="6" max="6" width="13.5703125" style="74" customWidth="1"/>
    <col min="7" max="16384" width="16.140625" style="74"/>
  </cols>
  <sheetData>
    <row r="1" spans="2:4" ht="30" customHeight="1">
      <c r="B1" s="675" t="s">
        <v>1209</v>
      </c>
      <c r="C1" s="675"/>
    </row>
    <row r="2" spans="2:4" ht="24" thickBot="1">
      <c r="B2" s="675" t="s">
        <v>1608</v>
      </c>
      <c r="C2" s="675"/>
    </row>
    <row r="3" spans="2:4" ht="17.25">
      <c r="B3" s="68" t="s">
        <v>1</v>
      </c>
      <c r="C3" s="672" t="s">
        <v>2</v>
      </c>
    </row>
    <row r="4" spans="2:4" ht="15.75" thickBot="1">
      <c r="B4" s="138" t="s">
        <v>1307</v>
      </c>
      <c r="C4" s="660"/>
    </row>
    <row r="5" spans="2:4" ht="15.75" thickBot="1">
      <c r="B5" s="61"/>
      <c r="C5" s="453"/>
    </row>
    <row r="6" spans="2:4" ht="18" thickBot="1">
      <c r="B6" s="331" t="s">
        <v>3</v>
      </c>
      <c r="C6" s="452" t="s">
        <v>2</v>
      </c>
      <c r="D6" s="330"/>
    </row>
    <row r="7" spans="2:4" ht="15.75" thickBot="1">
      <c r="B7" s="135"/>
    </row>
    <row r="8" spans="2:4" ht="34.5">
      <c r="B8" s="139" t="s">
        <v>1308</v>
      </c>
      <c r="C8" s="455"/>
    </row>
    <row r="9" spans="2:4">
      <c r="B9" s="140" t="s">
        <v>1312</v>
      </c>
    </row>
    <row r="10" spans="2:4">
      <c r="B10" s="140" t="s">
        <v>1314</v>
      </c>
    </row>
    <row r="11" spans="2:4">
      <c r="B11" s="140" t="s">
        <v>1315</v>
      </c>
    </row>
    <row r="12" spans="2:4" ht="15.75" thickBot="1">
      <c r="B12" s="141" t="s">
        <v>1313</v>
      </c>
    </row>
    <row r="13" spans="2:4" ht="15.75" thickBot="1">
      <c r="B13" s="142"/>
    </row>
    <row r="14" spans="2:4" ht="17.25">
      <c r="B14" s="346" t="s">
        <v>4</v>
      </c>
      <c r="C14" s="686" t="s">
        <v>2</v>
      </c>
    </row>
    <row r="15" spans="2:4" ht="15.75" thickBot="1">
      <c r="B15" s="349" t="s">
        <v>915</v>
      </c>
      <c r="C15" s="687"/>
    </row>
    <row r="16" spans="2:4" ht="15.75" thickBot="1">
      <c r="B16" s="61"/>
      <c r="C16" s="456"/>
    </row>
    <row r="17" spans="2:4" ht="35.25" thickBot="1">
      <c r="B17" s="69" t="s">
        <v>1316</v>
      </c>
      <c r="C17" s="457">
        <v>1500</v>
      </c>
      <c r="D17" s="269"/>
    </row>
    <row r="18" spans="2:4" ht="15.75" thickBot="1">
      <c r="B18" s="61"/>
      <c r="C18" s="453"/>
    </row>
    <row r="19" spans="2:4" ht="18" thickBot="1">
      <c r="B19" s="69" t="s">
        <v>1317</v>
      </c>
      <c r="C19" s="457">
        <v>43000</v>
      </c>
    </row>
    <row r="20" spans="2:4" ht="30">
      <c r="B20" s="378" t="s">
        <v>982</v>
      </c>
      <c r="C20" s="458"/>
    </row>
    <row r="21" spans="2:4">
      <c r="B21" s="61"/>
      <c r="C21" s="459"/>
    </row>
    <row r="22" spans="2:4" ht="17.25">
      <c r="B22" s="182" t="s">
        <v>1254</v>
      </c>
      <c r="C22" s="183" t="s">
        <v>994</v>
      </c>
    </row>
    <row r="23" spans="2:4">
      <c r="B23" s="42" t="s">
        <v>991</v>
      </c>
      <c r="C23" s="460" t="s">
        <v>1320</v>
      </c>
    </row>
    <row r="24" spans="2:4">
      <c r="B24" s="42" t="s">
        <v>992</v>
      </c>
      <c r="C24" s="460" t="s">
        <v>1319</v>
      </c>
    </row>
    <row r="25" spans="2:4">
      <c r="B25" s="181" t="s">
        <v>993</v>
      </c>
      <c r="C25" s="460" t="s">
        <v>1318</v>
      </c>
    </row>
    <row r="26" spans="2:4" ht="15.75" thickBot="1">
      <c r="B26" s="61"/>
      <c r="C26" s="461"/>
    </row>
    <row r="27" spans="2:4" ht="18" thickBot="1">
      <c r="B27" s="295" t="s">
        <v>1120</v>
      </c>
      <c r="C27" s="462" t="s">
        <v>2</v>
      </c>
    </row>
    <row r="28" spans="2:4" ht="15.75" thickBot="1">
      <c r="B28" s="136"/>
    </row>
    <row r="29" spans="2:4" ht="18" customHeight="1">
      <c r="B29" s="143" t="s">
        <v>1325</v>
      </c>
      <c r="C29" s="672" t="s">
        <v>2</v>
      </c>
    </row>
    <row r="30" spans="2:4" ht="15.75" thickBot="1">
      <c r="B30" s="62" t="s">
        <v>5</v>
      </c>
      <c r="C30" s="673"/>
    </row>
    <row r="31" spans="2:4" ht="15.75" thickBot="1">
      <c r="B31" s="61"/>
      <c r="C31" s="456"/>
    </row>
    <row r="32" spans="2:4" ht="17.25">
      <c r="B32" s="295" t="s">
        <v>136</v>
      </c>
      <c r="C32" s="676" t="s">
        <v>2</v>
      </c>
    </row>
    <row r="33" spans="2:5" ht="15.75" thickBot="1">
      <c r="B33" s="177" t="s">
        <v>1331</v>
      </c>
      <c r="C33" s="677"/>
    </row>
    <row r="34" spans="2:5" ht="15.75" thickBot="1">
      <c r="B34" s="61"/>
      <c r="C34" s="463"/>
    </row>
    <row r="35" spans="2:5" ht="17.25">
      <c r="B35" s="162" t="s">
        <v>1332</v>
      </c>
      <c r="C35" s="464" t="s">
        <v>1078</v>
      </c>
    </row>
    <row r="36" spans="2:5">
      <c r="B36" s="181" t="s">
        <v>1189</v>
      </c>
      <c r="C36" s="169" t="s">
        <v>1075</v>
      </c>
    </row>
    <row r="37" spans="2:5">
      <c r="B37" s="204" t="s">
        <v>1190</v>
      </c>
      <c r="C37" s="287" t="s">
        <v>1076</v>
      </c>
    </row>
    <row r="38" spans="2:5">
      <c r="B38" s="181" t="s">
        <v>1191</v>
      </c>
      <c r="C38" s="169" t="s">
        <v>1077</v>
      </c>
    </row>
    <row r="39" spans="2:5" ht="15.75" thickBot="1">
      <c r="B39" s="42" t="s">
        <v>1192</v>
      </c>
      <c r="C39" s="169" t="s">
        <v>1119</v>
      </c>
    </row>
    <row r="40" spans="2:5">
      <c r="B40" s="210" t="s">
        <v>1195</v>
      </c>
      <c r="C40" s="465"/>
    </row>
    <row r="41" spans="2:5" ht="24.75" thickBot="1">
      <c r="B41" s="211" t="s">
        <v>1196</v>
      </c>
      <c r="C41" s="465"/>
    </row>
    <row r="42" spans="2:5" ht="15.75" thickBot="1">
      <c r="B42" s="306"/>
      <c r="C42" s="466"/>
      <c r="D42" s="305"/>
    </row>
    <row r="43" spans="2:5" ht="18" thickBot="1">
      <c r="B43" s="144" t="s">
        <v>6</v>
      </c>
      <c r="C43" s="652" t="s">
        <v>2</v>
      </c>
    </row>
    <row r="44" spans="2:5" ht="18" thickBot="1">
      <c r="B44" s="184"/>
      <c r="C44" s="468"/>
    </row>
    <row r="45" spans="2:5" ht="18" customHeight="1" thickBot="1">
      <c r="B45" s="371" t="s">
        <v>1775</v>
      </c>
      <c r="C45" s="469" t="s">
        <v>1333</v>
      </c>
    </row>
    <row r="46" spans="2:5" s="370" customFormat="1" ht="26.25" customHeight="1" thickBot="1">
      <c r="B46" s="368" t="s">
        <v>1334</v>
      </c>
      <c r="C46" s="470"/>
      <c r="D46" s="372"/>
      <c r="E46" s="369"/>
    </row>
    <row r="47" spans="2:5" s="370" customFormat="1" ht="17.25" customHeight="1" thickBot="1">
      <c r="B47" s="375"/>
      <c r="C47" s="471"/>
      <c r="D47" s="372"/>
      <c r="E47" s="369"/>
    </row>
    <row r="48" spans="2:5" s="370" customFormat="1" ht="17.25" customHeight="1" thickBot="1">
      <c r="B48" s="371" t="s">
        <v>1335</v>
      </c>
      <c r="C48" s="467" t="s">
        <v>2</v>
      </c>
      <c r="D48" s="372"/>
      <c r="E48" s="369"/>
    </row>
    <row r="49" spans="2:9" ht="17.25">
      <c r="B49" s="184"/>
      <c r="C49" s="472"/>
    </row>
    <row r="50" spans="2:9" ht="17.25">
      <c r="B50" s="363" t="s">
        <v>995</v>
      </c>
      <c r="C50" s="473"/>
    </row>
    <row r="51" spans="2:9">
      <c r="B51" s="364" t="s">
        <v>996</v>
      </c>
      <c r="C51" s="690"/>
    </row>
    <row r="52" spans="2:9">
      <c r="B52" s="364" t="s">
        <v>997</v>
      </c>
      <c r="C52" s="691"/>
    </row>
    <row r="53" spans="2:9">
      <c r="B53" s="364" t="s">
        <v>1340</v>
      </c>
      <c r="C53" s="692"/>
    </row>
    <row r="54" spans="2:9">
      <c r="B54" s="364" t="s">
        <v>998</v>
      </c>
      <c r="C54" s="460" t="s">
        <v>1339</v>
      </c>
    </row>
    <row r="55" spans="2:9">
      <c r="B55" s="364" t="s">
        <v>999</v>
      </c>
      <c r="C55" s="460">
        <v>444000</v>
      </c>
    </row>
    <row r="56" spans="2:9">
      <c r="B56" s="364" t="s">
        <v>1000</v>
      </c>
      <c r="C56" s="460">
        <v>224000</v>
      </c>
      <c r="D56" s="205"/>
    </row>
    <row r="57" spans="2:9">
      <c r="B57" s="364" t="s">
        <v>1001</v>
      </c>
      <c r="C57" s="460">
        <v>444000</v>
      </c>
    </row>
    <row r="58" spans="2:9">
      <c r="B58" s="1"/>
      <c r="C58" s="461"/>
    </row>
    <row r="59" spans="2:9" ht="17.25">
      <c r="B59" s="186" t="s">
        <v>1341</v>
      </c>
      <c r="C59" s="461"/>
    </row>
    <row r="60" spans="2:9" ht="45">
      <c r="B60" s="187" t="s">
        <v>1342</v>
      </c>
      <c r="C60" s="362"/>
      <c r="D60" s="205"/>
      <c r="E60" s="205"/>
      <c r="F60" s="205"/>
      <c r="G60" s="205"/>
      <c r="H60" s="205"/>
      <c r="I60" s="205"/>
    </row>
    <row r="61" spans="2:9" ht="18" thickBot="1">
      <c r="B61" s="137"/>
      <c r="C61" s="453"/>
      <c r="D61" s="205"/>
      <c r="E61" s="205"/>
      <c r="F61" s="205"/>
      <c r="G61" s="205"/>
      <c r="H61" s="205"/>
      <c r="I61" s="205"/>
    </row>
    <row r="62" spans="2:9" ht="33" customHeight="1" thickBot="1">
      <c r="B62" s="69" t="s">
        <v>1343</v>
      </c>
      <c r="D62" s="205"/>
      <c r="E62" s="205"/>
      <c r="F62" s="205"/>
      <c r="G62" s="205"/>
      <c r="H62" s="205"/>
      <c r="I62" s="205"/>
    </row>
    <row r="63" spans="2:9" ht="27.75" customHeight="1">
      <c r="B63" s="145" t="s">
        <v>1043</v>
      </c>
      <c r="C63" s="474"/>
      <c r="D63" s="205"/>
      <c r="E63" s="205"/>
      <c r="F63" s="205"/>
      <c r="G63" s="205"/>
      <c r="H63" s="205"/>
      <c r="I63" s="205"/>
    </row>
    <row r="64" spans="2:9">
      <c r="B64" s="145" t="s">
        <v>1344</v>
      </c>
      <c r="C64" s="474"/>
    </row>
    <row r="65" spans="2:5" ht="15.75" thickBot="1">
      <c r="B65" s="146" t="s">
        <v>1345</v>
      </c>
      <c r="C65" s="474"/>
    </row>
    <row r="66" spans="2:5" ht="15.75" thickBot="1">
      <c r="B66" s="136"/>
    </row>
    <row r="67" spans="2:5" ht="35.25" thickBot="1">
      <c r="B67" s="69" t="s">
        <v>1346</v>
      </c>
    </row>
    <row r="68" spans="2:5">
      <c r="B68" s="147" t="s">
        <v>983</v>
      </c>
    </row>
    <row r="69" spans="2:5" ht="30">
      <c r="B69" s="237" t="s">
        <v>1347</v>
      </c>
    </row>
    <row r="70" spans="2:5" ht="30">
      <c r="B70" s="237" t="s">
        <v>1348</v>
      </c>
    </row>
    <row r="71" spans="2:5" s="206" customFormat="1" ht="30">
      <c r="B71" s="237" t="s">
        <v>1349</v>
      </c>
      <c r="C71" s="475"/>
      <c r="D71" s="205"/>
      <c r="E71" s="205"/>
    </row>
    <row r="72" spans="2:5" ht="15.75" thickBot="1">
      <c r="B72" s="136"/>
    </row>
    <row r="73" spans="2:5" ht="18" thickBot="1">
      <c r="B73" s="69" t="s">
        <v>1355</v>
      </c>
    </row>
    <row r="74" spans="2:5">
      <c r="B74" s="147" t="s">
        <v>7</v>
      </c>
      <c r="D74" s="678"/>
    </row>
    <row r="75" spans="2:5">
      <c r="B75" s="147" t="s">
        <v>1350</v>
      </c>
      <c r="D75" s="678"/>
    </row>
    <row r="76" spans="2:5">
      <c r="B76" s="147" t="s">
        <v>1351</v>
      </c>
    </row>
    <row r="77" spans="2:5">
      <c r="B77" s="147" t="s">
        <v>1352</v>
      </c>
    </row>
    <row r="78" spans="2:5" ht="15.75" thickBot="1">
      <c r="B78" s="148" t="s">
        <v>1353</v>
      </c>
    </row>
    <row r="79" spans="2:5" ht="18" thickBot="1">
      <c r="B79" s="352" t="s">
        <v>1354</v>
      </c>
    </row>
    <row r="80" spans="2:5" ht="18" thickBot="1">
      <c r="B80" s="365"/>
    </row>
    <row r="81" spans="2:5" ht="15.75" thickBot="1">
      <c r="B81" s="366" t="s">
        <v>1646</v>
      </c>
      <c r="C81" s="127"/>
      <c r="E81" s="74"/>
    </row>
    <row r="82" spans="2:5" ht="135.75" thickBot="1">
      <c r="B82" s="67" t="s">
        <v>1647</v>
      </c>
    </row>
    <row r="83" spans="2:5" ht="17.25">
      <c r="B83" s="68" t="s">
        <v>8</v>
      </c>
      <c r="C83" s="688" t="s">
        <v>2</v>
      </c>
      <c r="D83" s="679"/>
    </row>
    <row r="84" spans="2:5" ht="15.75" thickBot="1">
      <c r="B84" s="62" t="s">
        <v>9</v>
      </c>
      <c r="C84" s="689"/>
      <c r="D84" s="679"/>
    </row>
    <row r="85" spans="2:5" ht="15.75" thickBot="1">
      <c r="B85" s="61"/>
      <c r="C85" s="456"/>
      <c r="D85" s="333"/>
    </row>
    <row r="86" spans="2:5" ht="18" thickBot="1">
      <c r="B86" s="334" t="s">
        <v>1241</v>
      </c>
      <c r="C86" s="456"/>
      <c r="D86" s="333"/>
    </row>
    <row r="87" spans="2:5" ht="60.75" thickBot="1">
      <c r="B87" s="335" t="s">
        <v>1242</v>
      </c>
      <c r="C87" s="456"/>
      <c r="D87" s="333"/>
    </row>
    <row r="88" spans="2:5" ht="15.75" thickBot="1">
      <c r="B88" s="336"/>
      <c r="C88" s="456"/>
      <c r="D88" s="333"/>
    </row>
    <row r="89" spans="2:5" ht="17.25">
      <c r="B89" s="670" t="s">
        <v>10</v>
      </c>
      <c r="C89" s="671"/>
      <c r="D89" s="333"/>
    </row>
    <row r="90" spans="2:5">
      <c r="B90" s="149" t="s">
        <v>618</v>
      </c>
      <c r="C90" s="476">
        <v>2500</v>
      </c>
      <c r="D90" s="333"/>
    </row>
    <row r="91" spans="2:5" ht="30">
      <c r="B91" s="149" t="s">
        <v>11</v>
      </c>
      <c r="C91" s="476">
        <v>1300</v>
      </c>
      <c r="D91" s="333"/>
    </row>
    <row r="92" spans="2:5">
      <c r="B92" s="149" t="s">
        <v>12</v>
      </c>
      <c r="C92" s="476">
        <v>650</v>
      </c>
      <c r="D92" s="333"/>
    </row>
    <row r="93" spans="2:5">
      <c r="B93" s="150" t="s">
        <v>718</v>
      </c>
      <c r="C93" s="477"/>
      <c r="D93" s="333"/>
    </row>
    <row r="94" spans="2:5">
      <c r="B94" s="151" t="s">
        <v>618</v>
      </c>
      <c r="C94" s="477">
        <v>1500</v>
      </c>
      <c r="D94" s="333"/>
    </row>
    <row r="95" spans="2:5" ht="30">
      <c r="B95" s="151" t="s">
        <v>719</v>
      </c>
      <c r="C95" s="477">
        <v>760</v>
      </c>
      <c r="D95" s="333"/>
    </row>
    <row r="96" spans="2:5">
      <c r="B96" s="151" t="s">
        <v>12</v>
      </c>
      <c r="C96" s="477">
        <v>390</v>
      </c>
      <c r="D96" s="333"/>
    </row>
    <row r="97" spans="2:4" ht="45.75" thickBot="1">
      <c r="B97" s="152" t="s">
        <v>619</v>
      </c>
      <c r="C97" s="478">
        <v>1900000</v>
      </c>
      <c r="D97" s="333"/>
    </row>
    <row r="98" spans="2:4" ht="18" thickBot="1">
      <c r="B98" s="360" t="s">
        <v>1354</v>
      </c>
      <c r="C98" s="465"/>
      <c r="D98" s="359"/>
    </row>
    <row r="99" spans="2:4" ht="15.75" thickBot="1">
      <c r="B99" s="336"/>
      <c r="C99" s="456"/>
      <c r="D99" s="333"/>
    </row>
    <row r="100" spans="2:4" ht="17.25">
      <c r="B100" s="68" t="s">
        <v>1243</v>
      </c>
      <c r="C100" s="681">
        <v>918</v>
      </c>
      <c r="D100" s="333"/>
    </row>
    <row r="101" spans="2:4" ht="15.75" thickBot="1">
      <c r="B101" s="62" t="s">
        <v>1356</v>
      </c>
      <c r="C101" s="682"/>
      <c r="D101" s="333"/>
    </row>
    <row r="102" spans="2:4" ht="15.75" thickBot="1">
      <c r="B102" s="61"/>
      <c r="C102" s="479"/>
      <c r="D102" s="333"/>
    </row>
    <row r="103" spans="2:4" ht="17.25">
      <c r="B103" s="68" t="s">
        <v>1244</v>
      </c>
      <c r="C103" s="672" t="s">
        <v>2</v>
      </c>
      <c r="D103" s="333"/>
    </row>
    <row r="104" spans="2:4" ht="15.75" thickBot="1">
      <c r="B104" s="62" t="s">
        <v>1357</v>
      </c>
      <c r="C104" s="673"/>
      <c r="D104" s="333"/>
    </row>
    <row r="105" spans="2:4" ht="15.75" thickBot="1">
      <c r="B105" s="336"/>
      <c r="C105" s="456"/>
      <c r="D105" s="333"/>
    </row>
    <row r="106" spans="2:4" ht="52.5" thickBot="1">
      <c r="B106" s="162" t="s">
        <v>1782</v>
      </c>
      <c r="C106" s="642"/>
    </row>
    <row r="107" spans="2:4" ht="15.75" thickBot="1">
      <c r="B107" s="648" t="s">
        <v>1783</v>
      </c>
      <c r="C107" s="642">
        <v>1073.25</v>
      </c>
    </row>
    <row r="108" spans="2:4" ht="15.75" thickBot="1">
      <c r="B108" s="648" t="s">
        <v>1784</v>
      </c>
      <c r="C108" s="642" t="s">
        <v>1779</v>
      </c>
    </row>
    <row r="109" spans="2:4" ht="15.75" thickBot="1">
      <c r="B109" s="648" t="s">
        <v>1785</v>
      </c>
      <c r="C109" s="642" t="s">
        <v>1780</v>
      </c>
    </row>
    <row r="110" spans="2:4" ht="15.75" thickBot="1">
      <c r="B110" s="648" t="s">
        <v>1786</v>
      </c>
      <c r="C110" s="425" t="s">
        <v>1781</v>
      </c>
    </row>
    <row r="111" spans="2:4" ht="15.75" thickBot="1">
      <c r="B111" s="61"/>
      <c r="C111" s="480"/>
    </row>
    <row r="112" spans="2:4" ht="17.25">
      <c r="B112" s="68" t="s">
        <v>13</v>
      </c>
      <c r="C112" s="661" t="s">
        <v>2</v>
      </c>
      <c r="D112" s="680"/>
    </row>
    <row r="113" spans="2:5" ht="15.75" thickBot="1">
      <c r="B113" s="62" t="s">
        <v>679</v>
      </c>
      <c r="C113" s="662"/>
      <c r="D113" s="680"/>
    </row>
    <row r="114" spans="2:5" ht="15.75" thickBot="1">
      <c r="B114" s="61"/>
      <c r="C114" s="453"/>
    </row>
    <row r="115" spans="2:5" ht="17.25">
      <c r="B115" s="346" t="s">
        <v>1359</v>
      </c>
      <c r="C115" s="661" t="s">
        <v>2</v>
      </c>
    </row>
    <row r="116" spans="2:5" ht="15.75" thickBot="1">
      <c r="B116" s="177" t="s">
        <v>14</v>
      </c>
      <c r="C116" s="662"/>
    </row>
    <row r="117" spans="2:5">
      <c r="B117" s="61"/>
      <c r="C117" s="456"/>
    </row>
    <row r="118" spans="2:5">
      <c r="B118" s="42" t="s">
        <v>1002</v>
      </c>
      <c r="C118" s="481" t="s">
        <v>1004</v>
      </c>
    </row>
    <row r="119" spans="2:5">
      <c r="B119" s="42" t="s">
        <v>1003</v>
      </c>
      <c r="C119" s="482" t="s">
        <v>1005</v>
      </c>
    </row>
    <row r="120" spans="2:5">
      <c r="B120" s="42" t="s">
        <v>1210</v>
      </c>
      <c r="C120" s="482" t="s">
        <v>1211</v>
      </c>
    </row>
    <row r="121" spans="2:5">
      <c r="B121" s="42" t="s">
        <v>1006</v>
      </c>
      <c r="C121" s="483">
        <v>97.2</v>
      </c>
      <c r="E121"/>
    </row>
    <row r="122" spans="2:5">
      <c r="B122" s="42" t="s">
        <v>1007</v>
      </c>
      <c r="C122" s="483">
        <v>129.80000000000001</v>
      </c>
    </row>
    <row r="123" spans="2:5">
      <c r="B123" s="42" t="s">
        <v>1008</v>
      </c>
      <c r="C123" s="483">
        <v>64.099999999999994</v>
      </c>
    </row>
    <row r="124" spans="2:5">
      <c r="B124" s="42" t="s">
        <v>1009</v>
      </c>
      <c r="C124" s="483">
        <v>64.099999999999994</v>
      </c>
    </row>
    <row r="125" spans="2:5">
      <c r="B125" s="42" t="s">
        <v>1010</v>
      </c>
      <c r="C125" s="460">
        <v>64.099999999999994</v>
      </c>
    </row>
    <row r="126" spans="2:5" ht="15.75" thickBot="1">
      <c r="B126" s="1"/>
      <c r="C126" s="461"/>
    </row>
    <row r="127" spans="2:5" ht="17.25">
      <c r="B127" s="188" t="s">
        <v>1264</v>
      </c>
      <c r="C127" s="661" t="s">
        <v>2</v>
      </c>
    </row>
    <row r="128" spans="2:5" ht="15.75" thickBot="1">
      <c r="B128" s="189" t="s">
        <v>1023</v>
      </c>
      <c r="C128" s="662"/>
    </row>
    <row r="129" spans="2:3" ht="15.75" thickBot="1">
      <c r="B129" s="1"/>
      <c r="C129" s="456"/>
    </row>
    <row r="130" spans="2:3" ht="18" thickBot="1">
      <c r="B130" s="361" t="s">
        <v>1194</v>
      </c>
      <c r="C130" s="467" t="s">
        <v>2</v>
      </c>
    </row>
    <row r="131" spans="2:3" ht="15.75" thickBot="1">
      <c r="B131" s="1"/>
      <c r="C131" s="461"/>
    </row>
    <row r="132" spans="2:3" ht="17.25">
      <c r="B132" s="68" t="s">
        <v>15</v>
      </c>
      <c r="C132" s="683">
        <v>19000</v>
      </c>
    </row>
    <row r="133" spans="2:3" ht="30">
      <c r="B133" s="133" t="s">
        <v>16</v>
      </c>
      <c r="C133" s="684"/>
    </row>
    <row r="134" spans="2:3" ht="18" thickBot="1">
      <c r="B134" s="353" t="s">
        <v>1360</v>
      </c>
      <c r="C134" s="685"/>
    </row>
    <row r="135" spans="2:3" ht="15.75" thickBot="1">
      <c r="B135" s="136"/>
    </row>
    <row r="136" spans="2:3" ht="17.25">
      <c r="B136" s="68" t="s">
        <v>17</v>
      </c>
      <c r="C136" s="672" t="s">
        <v>2</v>
      </c>
    </row>
    <row r="137" spans="2:3" ht="15.75" thickBot="1">
      <c r="B137" s="62" t="s">
        <v>18</v>
      </c>
      <c r="C137" s="673"/>
    </row>
    <row r="138" spans="2:3" ht="18" thickBot="1">
      <c r="B138" s="354" t="s">
        <v>1256</v>
      </c>
      <c r="C138" s="456"/>
    </row>
    <row r="139" spans="2:3" ht="18" thickBot="1">
      <c r="B139" s="184"/>
      <c r="C139" s="456"/>
    </row>
    <row r="140" spans="2:3" ht="18" thickBot="1">
      <c r="B140" s="367" t="s">
        <v>1257</v>
      </c>
      <c r="C140" s="452" t="s">
        <v>1045</v>
      </c>
    </row>
    <row r="141" spans="2:3" ht="18" thickBot="1">
      <c r="B141" s="199"/>
      <c r="C141" s="456"/>
    </row>
    <row r="142" spans="2:3" ht="18" thickBot="1">
      <c r="B142" s="367" t="s">
        <v>1260</v>
      </c>
      <c r="C142" s="484" t="s">
        <v>1657</v>
      </c>
    </row>
    <row r="143" spans="2:3" ht="18" thickBot="1">
      <c r="B143" s="184"/>
      <c r="C143" s="456"/>
    </row>
    <row r="144" spans="2:3" ht="17.25">
      <c r="B144" s="68" t="s">
        <v>19</v>
      </c>
      <c r="C144" s="485"/>
    </row>
    <row r="145" spans="2:5">
      <c r="B145" s="133" t="s">
        <v>20</v>
      </c>
      <c r="C145" s="476">
        <v>300</v>
      </c>
    </row>
    <row r="146" spans="2:5">
      <c r="B146" s="133" t="s">
        <v>21</v>
      </c>
      <c r="C146" s="476">
        <v>400</v>
      </c>
    </row>
    <row r="147" spans="2:5" ht="15.75" thickBot="1">
      <c r="B147" s="62" t="s">
        <v>22</v>
      </c>
      <c r="C147" s="478">
        <v>600</v>
      </c>
    </row>
    <row r="148" spans="2:5" ht="15.75" thickBot="1">
      <c r="B148" s="61"/>
      <c r="C148" s="456"/>
    </row>
    <row r="149" spans="2:5" ht="18" thickBot="1">
      <c r="B149" s="68" t="s">
        <v>1361</v>
      </c>
      <c r="C149" s="486"/>
    </row>
    <row r="150" spans="2:5" ht="15.75" thickBot="1">
      <c r="B150" s="62" t="s">
        <v>1362</v>
      </c>
      <c r="C150" s="487">
        <v>27682100</v>
      </c>
      <c r="D150" s="674"/>
    </row>
    <row r="151" spans="2:5" ht="15.75" thickBot="1">
      <c r="B151" s="62" t="s">
        <v>1363</v>
      </c>
      <c r="C151" s="487">
        <v>61515200</v>
      </c>
      <c r="D151" s="674"/>
    </row>
    <row r="152" spans="2:5" ht="17.25" customHeight="1" thickBot="1">
      <c r="B152" s="137"/>
    </row>
    <row r="153" spans="2:5" ht="17.25">
      <c r="B153" s="68" t="s">
        <v>23</v>
      </c>
      <c r="C153" s="209" t="s">
        <v>1039</v>
      </c>
      <c r="D153" s="156" t="s">
        <v>1040</v>
      </c>
    </row>
    <row r="154" spans="2:5">
      <c r="B154" s="133" t="s">
        <v>1212</v>
      </c>
      <c r="C154" s="169" t="s">
        <v>25</v>
      </c>
      <c r="D154" s="155" t="s">
        <v>24</v>
      </c>
    </row>
    <row r="155" spans="2:5">
      <c r="B155" s="133" t="s">
        <v>1036</v>
      </c>
      <c r="C155" s="169" t="s">
        <v>24</v>
      </c>
      <c r="D155" s="155" t="s">
        <v>26</v>
      </c>
    </row>
    <row r="156" spans="2:5">
      <c r="B156" s="133" t="s">
        <v>1037</v>
      </c>
      <c r="C156" s="169" t="s">
        <v>1041</v>
      </c>
      <c r="D156" s="155" t="s">
        <v>27</v>
      </c>
    </row>
    <row r="157" spans="2:5" ht="15.75" thickBot="1">
      <c r="B157" s="191" t="s">
        <v>1038</v>
      </c>
      <c r="C157" s="488" t="s">
        <v>1042</v>
      </c>
      <c r="D157" s="157" t="s">
        <v>28</v>
      </c>
    </row>
    <row r="158" spans="2:5" ht="36.75" customHeight="1">
      <c r="B158" s="698" t="s">
        <v>1364</v>
      </c>
      <c r="C158" s="699"/>
      <c r="D158" s="190"/>
      <c r="E158" s="396"/>
    </row>
    <row r="159" spans="2:5" ht="15.75" thickBot="1">
      <c r="B159" s="61"/>
      <c r="C159" s="480"/>
    </row>
    <row r="160" spans="2:5" ht="17.25">
      <c r="B160" s="68" t="s">
        <v>29</v>
      </c>
      <c r="C160" s="485" t="s">
        <v>0</v>
      </c>
    </row>
    <row r="161" spans="2:3">
      <c r="B161" s="180" t="s">
        <v>1365</v>
      </c>
      <c r="C161" s="489">
        <v>232</v>
      </c>
    </row>
    <row r="162" spans="2:3">
      <c r="B162" s="180" t="s">
        <v>1213</v>
      </c>
      <c r="C162" s="489">
        <v>201.31</v>
      </c>
    </row>
    <row r="163" spans="2:3">
      <c r="B163" s="133" t="s">
        <v>1214</v>
      </c>
      <c r="C163" s="490">
        <v>180</v>
      </c>
    </row>
    <row r="164" spans="2:3">
      <c r="B164" s="133" t="s">
        <v>628</v>
      </c>
      <c r="C164" s="490">
        <v>149</v>
      </c>
    </row>
    <row r="165" spans="2:3">
      <c r="B165" s="133" t="s">
        <v>30</v>
      </c>
      <c r="C165" s="476">
        <v>132</v>
      </c>
    </row>
    <row r="166" spans="2:3">
      <c r="B166" s="158" t="s">
        <v>620</v>
      </c>
      <c r="C166" s="490">
        <v>122</v>
      </c>
    </row>
    <row r="167" spans="2:3">
      <c r="B167" s="158" t="s">
        <v>621</v>
      </c>
      <c r="C167" s="490">
        <v>112</v>
      </c>
    </row>
    <row r="168" spans="2:3">
      <c r="B168" s="158" t="s">
        <v>622</v>
      </c>
      <c r="C168" s="490">
        <v>103</v>
      </c>
    </row>
    <row r="169" spans="2:3">
      <c r="B169" s="158" t="s">
        <v>623</v>
      </c>
      <c r="C169" s="490">
        <v>94</v>
      </c>
    </row>
    <row r="170" spans="2:3">
      <c r="B170" s="158" t="s">
        <v>624</v>
      </c>
      <c r="C170" s="490">
        <v>89</v>
      </c>
    </row>
    <row r="171" spans="2:3">
      <c r="B171" s="158" t="s">
        <v>625</v>
      </c>
      <c r="C171" s="490">
        <v>80</v>
      </c>
    </row>
    <row r="172" spans="2:3">
      <c r="B172" s="158" t="s">
        <v>626</v>
      </c>
      <c r="C172" s="490">
        <v>75</v>
      </c>
    </row>
    <row r="173" spans="2:3" ht="15.75" thickBot="1">
      <c r="B173" s="154" t="s">
        <v>627</v>
      </c>
      <c r="C173" s="491">
        <v>70</v>
      </c>
    </row>
    <row r="174" spans="2:3">
      <c r="B174" s="136"/>
    </row>
    <row r="175" spans="2:3" ht="15.75" thickBot="1">
      <c r="B175" s="61"/>
      <c r="C175" s="480"/>
    </row>
    <row r="176" spans="2:3" ht="16.5" customHeight="1">
      <c r="B176" s="68" t="s">
        <v>632</v>
      </c>
      <c r="C176" s="492"/>
    </row>
    <row r="177" spans="2:4" ht="15.75" thickBot="1">
      <c r="B177" s="62" t="s">
        <v>31</v>
      </c>
      <c r="C177" s="478" t="s">
        <v>1366</v>
      </c>
    </row>
    <row r="178" spans="2:4">
      <c r="B178" s="61"/>
      <c r="C178" s="480"/>
    </row>
    <row r="179" spans="2:4" ht="15.75" thickBot="1">
      <c r="B179" s="136"/>
    </row>
    <row r="180" spans="2:4" ht="17.25">
      <c r="B180" s="161" t="s">
        <v>32</v>
      </c>
    </row>
    <row r="181" spans="2:4" ht="60">
      <c r="B181" s="238" t="s">
        <v>1607</v>
      </c>
    </row>
    <row r="182" spans="2:4" ht="33" customHeight="1" thickBot="1">
      <c r="B182" s="529" t="s">
        <v>1606</v>
      </c>
      <c r="D182" s="528"/>
    </row>
    <row r="183" spans="2:4" ht="15.75" thickBot="1">
      <c r="B183" s="73"/>
    </row>
    <row r="184" spans="2:4" ht="17.25">
      <c r="B184" s="68" t="s">
        <v>33</v>
      </c>
      <c r="C184" s="485"/>
    </row>
    <row r="185" spans="2:4">
      <c r="B185" s="133" t="s">
        <v>34</v>
      </c>
      <c r="C185" s="476" t="s">
        <v>35</v>
      </c>
    </row>
    <row r="186" spans="2:4" ht="15.75" thickBot="1">
      <c r="B186" s="62" t="s">
        <v>36</v>
      </c>
      <c r="C186" s="478" t="s">
        <v>37</v>
      </c>
    </row>
    <row r="187" spans="2:4" ht="15.75" thickBot="1">
      <c r="B187" s="62" t="s">
        <v>630</v>
      </c>
      <c r="C187" s="478" t="s">
        <v>631</v>
      </c>
    </row>
    <row r="188" spans="2:4" ht="15.75" thickBot="1">
      <c r="B188" s="177" t="s">
        <v>984</v>
      </c>
      <c r="C188" s="493">
        <v>22</v>
      </c>
    </row>
    <row r="189" spans="2:4" ht="15.75" thickBot="1">
      <c r="B189" s="177" t="s">
        <v>1215</v>
      </c>
      <c r="C189" s="493">
        <v>22</v>
      </c>
    </row>
    <row r="190" spans="2:4" ht="15.75" thickBot="1">
      <c r="B190" s="177" t="s">
        <v>1367</v>
      </c>
      <c r="C190" s="493">
        <v>20</v>
      </c>
    </row>
    <row r="191" spans="2:4" ht="15.75" thickBot="1">
      <c r="B191" s="136"/>
    </row>
    <row r="192" spans="2:4" ht="17.25">
      <c r="B192" s="162" t="s">
        <v>38</v>
      </c>
      <c r="C192" s="494"/>
    </row>
    <row r="193" spans="2:4" ht="30.75" customHeight="1">
      <c r="B193" s="711" t="s">
        <v>726</v>
      </c>
      <c r="C193" s="712"/>
    </row>
    <row r="194" spans="2:4">
      <c r="B194" s="160" t="s">
        <v>1368</v>
      </c>
      <c r="C194" s="495">
        <v>0.15</v>
      </c>
    </row>
    <row r="195" spans="2:4">
      <c r="B195" s="160" t="s">
        <v>1369</v>
      </c>
      <c r="C195" s="495">
        <v>0.2</v>
      </c>
    </row>
    <row r="196" spans="2:4" ht="30">
      <c r="B196" s="160" t="s">
        <v>1370</v>
      </c>
      <c r="C196" s="495">
        <v>0.27</v>
      </c>
    </row>
    <row r="197" spans="2:4" ht="30">
      <c r="B197" s="160" t="s">
        <v>1371</v>
      </c>
      <c r="C197" s="495">
        <v>0.35</v>
      </c>
    </row>
    <row r="198" spans="2:4" ht="30.75" thickBot="1">
      <c r="B198" s="153" t="s">
        <v>1372</v>
      </c>
      <c r="C198" s="496">
        <v>0.4</v>
      </c>
      <c r="D198" s="289"/>
    </row>
    <row r="199" spans="2:4" ht="18" thickBot="1">
      <c r="B199" s="355" t="s">
        <v>1360</v>
      </c>
      <c r="C199" s="497"/>
      <c r="D199" s="305"/>
    </row>
    <row r="200" spans="2:4" ht="15.75" thickBot="1">
      <c r="B200" s="33"/>
      <c r="C200" s="498"/>
    </row>
    <row r="201" spans="2:4" ht="18" thickBot="1">
      <c r="B201" s="69" t="s">
        <v>1044</v>
      </c>
      <c r="C201" s="499" t="s">
        <v>1045</v>
      </c>
    </row>
    <row r="202" spans="2:4" ht="15.75" thickBot="1">
      <c r="B202" s="136"/>
    </row>
    <row r="203" spans="2:4" ht="17.25">
      <c r="B203" s="162" t="s">
        <v>1069</v>
      </c>
      <c r="C203" s="500"/>
      <c r="D203" s="649" t="s">
        <v>1070</v>
      </c>
    </row>
    <row r="204" spans="2:4">
      <c r="B204" s="133" t="s">
        <v>39</v>
      </c>
      <c r="C204" s="501" t="s">
        <v>40</v>
      </c>
      <c r="D204" s="650" t="s">
        <v>1071</v>
      </c>
    </row>
    <row r="205" spans="2:4">
      <c r="B205" s="133" t="s">
        <v>41</v>
      </c>
      <c r="C205" s="501" t="s">
        <v>42</v>
      </c>
      <c r="D205" s="650" t="s">
        <v>1072</v>
      </c>
    </row>
    <row r="206" spans="2:4">
      <c r="B206" s="133" t="s">
        <v>43</v>
      </c>
      <c r="C206" s="501" t="s">
        <v>44</v>
      </c>
      <c r="D206" s="650" t="s">
        <v>1073</v>
      </c>
    </row>
    <row r="207" spans="2:4" ht="15.75" thickBot="1">
      <c r="B207" s="62" t="s">
        <v>45</v>
      </c>
      <c r="C207" s="502" t="s">
        <v>46</v>
      </c>
      <c r="D207" s="651" t="s">
        <v>1074</v>
      </c>
    </row>
    <row r="208" spans="2:4" ht="15.75" thickBot="1">
      <c r="C208" s="465"/>
      <c r="D208" s="193"/>
    </row>
    <row r="209" spans="2:3" ht="17.25">
      <c r="B209" s="346" t="s">
        <v>47</v>
      </c>
      <c r="C209" s="686" t="s">
        <v>2</v>
      </c>
    </row>
    <row r="210" spans="2:3" ht="15.75" thickBot="1">
      <c r="B210" s="177" t="s">
        <v>48</v>
      </c>
      <c r="C210" s="687"/>
    </row>
    <row r="211" spans="2:3" ht="15.75" thickBot="1">
      <c r="B211" s="61"/>
      <c r="C211" s="453"/>
    </row>
    <row r="212" spans="2:3" ht="17.25" customHeight="1" thickBot="1">
      <c r="B212" s="356" t="s">
        <v>49</v>
      </c>
      <c r="C212" s="452" t="s">
        <v>2</v>
      </c>
    </row>
    <row r="213" spans="2:3" ht="15.75" thickBot="1">
      <c r="B213" s="61"/>
      <c r="C213" s="453"/>
    </row>
    <row r="214" spans="2:3" ht="17.25">
      <c r="B214" s="68" t="s">
        <v>50</v>
      </c>
      <c r="C214" s="688" t="s">
        <v>2</v>
      </c>
    </row>
    <row r="215" spans="2:3" ht="15.75" thickBot="1">
      <c r="B215" s="62" t="s">
        <v>50</v>
      </c>
      <c r="C215" s="689"/>
    </row>
    <row r="216" spans="2:3" ht="15.75" thickBot="1">
      <c r="B216" s="61"/>
      <c r="C216" s="453"/>
    </row>
    <row r="217" spans="2:3" ht="17.25">
      <c r="B217" s="709" t="s">
        <v>1205</v>
      </c>
      <c r="C217" s="710"/>
    </row>
    <row r="218" spans="2:3">
      <c r="B218" s="133" t="s">
        <v>51</v>
      </c>
      <c r="C218" s="503">
        <v>1</v>
      </c>
    </row>
    <row r="219" spans="2:3">
      <c r="B219" s="133" t="s">
        <v>52</v>
      </c>
      <c r="C219" s="503">
        <v>2</v>
      </c>
    </row>
    <row r="220" spans="2:3" ht="15.75" thickBot="1">
      <c r="B220" s="62" t="s">
        <v>53</v>
      </c>
      <c r="C220" s="504">
        <v>1</v>
      </c>
    </row>
    <row r="221" spans="2:3" ht="15.75" thickBot="1">
      <c r="B221" s="136"/>
    </row>
    <row r="222" spans="2:3" ht="18" thickBot="1">
      <c r="B222" s="696" t="s">
        <v>55</v>
      </c>
      <c r="C222" s="697"/>
    </row>
    <row r="223" spans="2:3">
      <c r="B223" s="163" t="s">
        <v>56</v>
      </c>
      <c r="C223" s="505" t="s">
        <v>80</v>
      </c>
    </row>
    <row r="224" spans="2:3">
      <c r="B224" s="164" t="s">
        <v>57</v>
      </c>
      <c r="C224" s="506" t="s">
        <v>81</v>
      </c>
    </row>
    <row r="225" spans="2:4">
      <c r="B225" s="133" t="s">
        <v>58</v>
      </c>
      <c r="C225" s="383" t="s">
        <v>82</v>
      </c>
    </row>
    <row r="226" spans="2:4">
      <c r="B226" s="133" t="s">
        <v>59</v>
      </c>
      <c r="C226" s="383" t="s">
        <v>83</v>
      </c>
    </row>
    <row r="227" spans="2:4">
      <c r="B227" s="133" t="s">
        <v>60</v>
      </c>
      <c r="C227" s="383" t="s">
        <v>84</v>
      </c>
    </row>
    <row r="228" spans="2:4">
      <c r="B228" s="133" t="s">
        <v>61</v>
      </c>
      <c r="C228" s="383" t="s">
        <v>85</v>
      </c>
    </row>
    <row r="229" spans="2:4">
      <c r="B229" s="133" t="s">
        <v>62</v>
      </c>
      <c r="C229" s="383" t="s">
        <v>86</v>
      </c>
    </row>
    <row r="230" spans="2:4">
      <c r="B230" s="133" t="s">
        <v>63</v>
      </c>
      <c r="C230" s="383" t="s">
        <v>87</v>
      </c>
    </row>
    <row r="231" spans="2:4">
      <c r="B231" s="133" t="s">
        <v>64</v>
      </c>
      <c r="C231" s="383" t="s">
        <v>88</v>
      </c>
    </row>
    <row r="232" spans="2:4">
      <c r="B232" s="133" t="s">
        <v>65</v>
      </c>
      <c r="C232" s="383" t="s">
        <v>89</v>
      </c>
    </row>
    <row r="233" spans="2:4">
      <c r="B233" s="133" t="s">
        <v>66</v>
      </c>
      <c r="C233" s="383" t="s">
        <v>90</v>
      </c>
      <c r="D233" s="127" t="s">
        <v>1220</v>
      </c>
    </row>
    <row r="234" spans="2:4">
      <c r="B234" s="133" t="s">
        <v>671</v>
      </c>
      <c r="C234" s="383" t="s">
        <v>91</v>
      </c>
    </row>
    <row r="235" spans="2:4">
      <c r="B235" s="133" t="s">
        <v>67</v>
      </c>
      <c r="C235" s="383" t="s">
        <v>92</v>
      </c>
    </row>
    <row r="236" spans="2:4">
      <c r="B236" s="133" t="s">
        <v>68</v>
      </c>
      <c r="C236" s="383" t="s">
        <v>93</v>
      </c>
    </row>
    <row r="237" spans="2:4">
      <c r="B237" s="133" t="s">
        <v>69</v>
      </c>
      <c r="C237" s="383" t="s">
        <v>94</v>
      </c>
    </row>
    <row r="238" spans="2:4">
      <c r="B238" s="133" t="s">
        <v>70</v>
      </c>
      <c r="C238" s="383" t="s">
        <v>95</v>
      </c>
    </row>
    <row r="239" spans="2:4">
      <c r="B239" s="133" t="s">
        <v>71</v>
      </c>
      <c r="C239" s="383" t="s">
        <v>96</v>
      </c>
    </row>
    <row r="240" spans="2:4">
      <c r="B240" s="133" t="s">
        <v>72</v>
      </c>
      <c r="C240" s="383" t="s">
        <v>97</v>
      </c>
    </row>
    <row r="241" spans="1:5">
      <c r="B241" s="133" t="s">
        <v>73</v>
      </c>
      <c r="C241" s="383" t="s">
        <v>98</v>
      </c>
    </row>
    <row r="242" spans="1:5">
      <c r="B242" s="133" t="s">
        <v>74</v>
      </c>
      <c r="C242" s="383" t="s">
        <v>99</v>
      </c>
    </row>
    <row r="243" spans="1:5">
      <c r="B243" s="133" t="s">
        <v>75</v>
      </c>
      <c r="C243" s="383" t="s">
        <v>100</v>
      </c>
    </row>
    <row r="244" spans="1:5">
      <c r="B244" s="133" t="s">
        <v>76</v>
      </c>
      <c r="C244" s="383" t="s">
        <v>101</v>
      </c>
    </row>
    <row r="245" spans="1:5">
      <c r="B245" s="133" t="s">
        <v>77</v>
      </c>
      <c r="C245" s="383" t="s">
        <v>102</v>
      </c>
    </row>
    <row r="246" spans="1:5">
      <c r="B246" s="133" t="s">
        <v>78</v>
      </c>
      <c r="C246" s="383" t="s">
        <v>103</v>
      </c>
    </row>
    <row r="247" spans="1:5" ht="15.75" thickBot="1">
      <c r="B247" s="62" t="s">
        <v>79</v>
      </c>
      <c r="C247" s="384" t="s">
        <v>104</v>
      </c>
    </row>
    <row r="248" spans="1:5" ht="14.25" customHeight="1">
      <c r="B248" s="67"/>
      <c r="C248" s="507"/>
    </row>
    <row r="249" spans="1:5" ht="13.5" customHeight="1" thickBot="1">
      <c r="B249" s="165"/>
      <c r="C249" s="508"/>
    </row>
    <row r="250" spans="1:5" ht="17.25">
      <c r="A250" s="407"/>
      <c r="B250" s="166" t="s">
        <v>105</v>
      </c>
      <c r="C250" s="167"/>
      <c r="D250" s="168"/>
      <c r="E250" s="74"/>
    </row>
    <row r="251" spans="1:5" s="398" customFormat="1" ht="30">
      <c r="A251" s="408" t="s">
        <v>437</v>
      </c>
      <c r="B251" s="385" t="s">
        <v>1398</v>
      </c>
      <c r="C251" s="385" t="s">
        <v>1402</v>
      </c>
      <c r="D251" s="409" t="s">
        <v>1374</v>
      </c>
    </row>
    <row r="252" spans="1:5" s="111" customFormat="1" ht="30">
      <c r="A252" s="408">
        <v>1</v>
      </c>
      <c r="B252" s="399" t="s">
        <v>1375</v>
      </c>
      <c r="C252" s="400">
        <v>1</v>
      </c>
      <c r="D252" s="410" t="s">
        <v>1376</v>
      </c>
    </row>
    <row r="253" spans="1:5" s="111" customFormat="1" ht="30">
      <c r="A253" s="408">
        <v>2</v>
      </c>
      <c r="B253" s="399" t="s">
        <v>1399</v>
      </c>
      <c r="C253" s="400">
        <v>1</v>
      </c>
      <c r="D253" s="411" t="s">
        <v>1377</v>
      </c>
    </row>
    <row r="254" spans="1:5" s="111" customFormat="1" ht="120">
      <c r="A254" s="408">
        <v>3</v>
      </c>
      <c r="B254" s="399" t="s">
        <v>1400</v>
      </c>
      <c r="C254" s="400">
        <v>1</v>
      </c>
      <c r="D254" s="412" t="s">
        <v>1403</v>
      </c>
    </row>
    <row r="255" spans="1:5" s="111" customFormat="1" ht="120">
      <c r="A255" s="408">
        <v>4</v>
      </c>
      <c r="B255" s="399" t="s">
        <v>1401</v>
      </c>
      <c r="C255" s="400">
        <v>1</v>
      </c>
      <c r="D255" s="413" t="s">
        <v>1404</v>
      </c>
    </row>
    <row r="256" spans="1:5" s="111" customFormat="1" ht="45">
      <c r="A256" s="408">
        <v>5</v>
      </c>
      <c r="B256" s="399" t="s">
        <v>1378</v>
      </c>
      <c r="C256" s="401" t="s">
        <v>918</v>
      </c>
      <c r="D256" s="414" t="s">
        <v>1405</v>
      </c>
    </row>
    <row r="257" spans="1:4" s="111" customFormat="1">
      <c r="A257" s="408">
        <v>6</v>
      </c>
      <c r="B257" s="399" t="s">
        <v>1379</v>
      </c>
      <c r="C257" s="401" t="s">
        <v>917</v>
      </c>
      <c r="D257" s="411" t="s">
        <v>1380</v>
      </c>
    </row>
    <row r="258" spans="1:4" s="111" customFormat="1">
      <c r="A258" s="408">
        <v>7</v>
      </c>
      <c r="B258" s="399" t="s">
        <v>1381</v>
      </c>
      <c r="C258" s="401" t="s">
        <v>917</v>
      </c>
      <c r="D258" s="411" t="s">
        <v>1380</v>
      </c>
    </row>
    <row r="259" spans="1:4" s="111" customFormat="1">
      <c r="A259" s="408">
        <v>8</v>
      </c>
      <c r="B259" s="399" t="s">
        <v>1382</v>
      </c>
      <c r="C259" s="402" t="s">
        <v>916</v>
      </c>
      <c r="D259" s="411" t="s">
        <v>1380</v>
      </c>
    </row>
    <row r="260" spans="1:4" s="111" customFormat="1" ht="45">
      <c r="A260" s="408">
        <v>9</v>
      </c>
      <c r="B260" s="399" t="s">
        <v>1383</v>
      </c>
      <c r="C260" s="403" t="s">
        <v>917</v>
      </c>
      <c r="D260" s="414" t="s">
        <v>1405</v>
      </c>
    </row>
    <row r="261" spans="1:4" s="111" customFormat="1" ht="45">
      <c r="A261" s="408">
        <v>10</v>
      </c>
      <c r="B261" s="399" t="s">
        <v>1384</v>
      </c>
      <c r="C261" s="402" t="s">
        <v>916</v>
      </c>
      <c r="D261" s="414" t="s">
        <v>1405</v>
      </c>
    </row>
    <row r="262" spans="1:4" s="111" customFormat="1" ht="45">
      <c r="A262" s="408">
        <v>11</v>
      </c>
      <c r="B262" s="399" t="s">
        <v>1385</v>
      </c>
      <c r="C262" s="403" t="s">
        <v>917</v>
      </c>
      <c r="D262" s="414" t="s">
        <v>1405</v>
      </c>
    </row>
    <row r="263" spans="1:4" s="111" customFormat="1">
      <c r="A263" s="408">
        <v>12</v>
      </c>
      <c r="B263" s="399" t="s">
        <v>1386</v>
      </c>
      <c r="C263" s="403" t="s">
        <v>917</v>
      </c>
      <c r="D263" s="411" t="s">
        <v>1380</v>
      </c>
    </row>
    <row r="264" spans="1:4" s="111" customFormat="1" ht="45">
      <c r="A264" s="408">
        <v>13</v>
      </c>
      <c r="B264" s="399" t="s">
        <v>1387</v>
      </c>
      <c r="C264" s="402" t="s">
        <v>916</v>
      </c>
      <c r="D264" s="414" t="s">
        <v>1405</v>
      </c>
    </row>
    <row r="265" spans="1:4" s="111" customFormat="1" ht="30">
      <c r="A265" s="408">
        <v>14</v>
      </c>
      <c r="B265" s="399" t="s">
        <v>1388</v>
      </c>
      <c r="C265" s="402" t="s">
        <v>916</v>
      </c>
      <c r="D265" s="410" t="s">
        <v>1406</v>
      </c>
    </row>
    <row r="266" spans="1:4" s="111" customFormat="1" ht="30">
      <c r="A266" s="408">
        <v>15</v>
      </c>
      <c r="B266" s="399" t="s">
        <v>1389</v>
      </c>
      <c r="C266" s="404" t="s">
        <v>981</v>
      </c>
      <c r="D266" s="411" t="s">
        <v>1380</v>
      </c>
    </row>
    <row r="267" spans="1:4" s="111" customFormat="1" ht="45">
      <c r="A267" s="408">
        <v>16</v>
      </c>
      <c r="B267" s="399" t="s">
        <v>1390</v>
      </c>
      <c r="C267" s="404" t="s">
        <v>916</v>
      </c>
      <c r="D267" s="414" t="s">
        <v>1405</v>
      </c>
    </row>
    <row r="268" spans="1:4" s="111" customFormat="1" ht="30">
      <c r="A268" s="408">
        <v>17</v>
      </c>
      <c r="B268" s="399" t="s">
        <v>1391</v>
      </c>
      <c r="C268" s="403" t="s">
        <v>917</v>
      </c>
      <c r="D268" s="410" t="s">
        <v>1392</v>
      </c>
    </row>
    <row r="269" spans="1:4" s="111" customFormat="1" ht="45">
      <c r="A269" s="408">
        <v>18</v>
      </c>
      <c r="B269" s="399" t="s">
        <v>1407</v>
      </c>
      <c r="C269" s="403" t="s">
        <v>918</v>
      </c>
      <c r="D269" s="414" t="s">
        <v>1405</v>
      </c>
    </row>
    <row r="270" spans="1:4" s="111" customFormat="1" ht="45">
      <c r="A270" s="408">
        <v>19</v>
      </c>
      <c r="B270" s="399" t="s">
        <v>1393</v>
      </c>
      <c r="C270" s="403" t="s">
        <v>918</v>
      </c>
      <c r="D270" s="414" t="s">
        <v>1405</v>
      </c>
    </row>
    <row r="271" spans="1:4" s="111" customFormat="1" ht="45">
      <c r="A271" s="408">
        <v>20</v>
      </c>
      <c r="B271" s="399" t="s">
        <v>1394</v>
      </c>
      <c r="C271" s="403" t="s">
        <v>918</v>
      </c>
      <c r="D271" s="414" t="s">
        <v>1405</v>
      </c>
    </row>
    <row r="272" spans="1:4" s="111" customFormat="1" ht="45">
      <c r="A272" s="408">
        <v>21</v>
      </c>
      <c r="B272" s="399" t="s">
        <v>1395</v>
      </c>
      <c r="C272" s="404" t="s">
        <v>916</v>
      </c>
      <c r="D272" s="414" t="s">
        <v>1405</v>
      </c>
    </row>
    <row r="273" spans="1:6" s="111" customFormat="1" ht="45">
      <c r="A273" s="408">
        <v>22</v>
      </c>
      <c r="B273" s="399" t="s">
        <v>1396</v>
      </c>
      <c r="C273" s="404" t="s">
        <v>916</v>
      </c>
      <c r="D273" s="414" t="s">
        <v>1405</v>
      </c>
    </row>
    <row r="274" spans="1:6" s="111" customFormat="1" ht="45.75" thickBot="1">
      <c r="A274" s="415">
        <v>23</v>
      </c>
      <c r="B274" s="416" t="s">
        <v>1397</v>
      </c>
      <c r="C274" s="417" t="s">
        <v>917</v>
      </c>
      <c r="D274" s="418" t="s">
        <v>1405</v>
      </c>
    </row>
    <row r="275" spans="1:6" ht="17.25">
      <c r="B275" s="307"/>
      <c r="C275" s="405"/>
      <c r="D275" s="406"/>
      <c r="E275" s="74"/>
    </row>
    <row r="276" spans="1:6" ht="15.75" thickBot="1">
      <c r="B276" s="61"/>
      <c r="C276" s="480"/>
      <c r="D276" s="200"/>
      <c r="E276" s="74"/>
    </row>
    <row r="277" spans="1:6" ht="45.75" thickBot="1">
      <c r="B277" s="202" t="s">
        <v>1202</v>
      </c>
      <c r="C277" s="467" t="s">
        <v>2</v>
      </c>
      <c r="D277" s="653" t="s">
        <v>1409</v>
      </c>
      <c r="E277" s="74"/>
    </row>
    <row r="278" spans="1:6" ht="18" thickBot="1">
      <c r="B278" s="307"/>
      <c r="C278" s="468"/>
      <c r="D278" s="419"/>
      <c r="E278" s="74"/>
    </row>
    <row r="279" spans="1:6" ht="18" thickBot="1">
      <c r="B279" s="69" t="s">
        <v>1721</v>
      </c>
      <c r="C279" s="468"/>
      <c r="D279" s="419"/>
      <c r="E279" s="74"/>
    </row>
    <row r="280" spans="1:6" ht="17.25">
      <c r="B280" s="628" t="s">
        <v>1722</v>
      </c>
      <c r="C280" s="631">
        <v>2021</v>
      </c>
      <c r="D280" s="419"/>
      <c r="E280" s="74"/>
    </row>
    <row r="281" spans="1:6" ht="15.75">
      <c r="B281" s="630" t="s">
        <v>1723</v>
      </c>
      <c r="C281" s="631" t="s">
        <v>1726</v>
      </c>
      <c r="D281" s="419"/>
      <c r="E281" s="74"/>
    </row>
    <row r="282" spans="1:6" ht="15.75">
      <c r="B282" s="630" t="s">
        <v>1724</v>
      </c>
      <c r="C282" s="631" t="s">
        <v>1727</v>
      </c>
      <c r="D282" s="419"/>
      <c r="E282" s="74"/>
    </row>
    <row r="283" spans="1:6" ht="15.75">
      <c r="B283" s="630" t="s">
        <v>1725</v>
      </c>
      <c r="C283" s="631" t="s">
        <v>1728</v>
      </c>
      <c r="D283" s="419"/>
      <c r="E283" s="74"/>
    </row>
    <row r="284" spans="1:6" ht="15.75" thickBot="1">
      <c r="B284" s="170"/>
      <c r="C284" s="509"/>
    </row>
    <row r="285" spans="1:6" ht="17.25">
      <c r="B285" s="202" t="s">
        <v>106</v>
      </c>
      <c r="C285" s="683">
        <v>7638.96</v>
      </c>
      <c r="F285" s="201"/>
    </row>
    <row r="286" spans="1:6" ht="15.75" thickBot="1">
      <c r="B286" s="62" t="s">
        <v>1408</v>
      </c>
      <c r="C286" s="685"/>
      <c r="F286" s="201"/>
    </row>
    <row r="287" spans="1:6" ht="15.75" thickBot="1">
      <c r="B287" s="61"/>
      <c r="C287" s="465"/>
    </row>
    <row r="288" spans="1:6" ht="18" thickBot="1">
      <c r="B288" s="202" t="s">
        <v>1123</v>
      </c>
      <c r="C288" s="452" t="s">
        <v>2</v>
      </c>
      <c r="D288" s="419"/>
    </row>
    <row r="289" spans="2:5" ht="18" thickBot="1">
      <c r="B289" s="307"/>
      <c r="C289" s="456"/>
    </row>
    <row r="290" spans="2:5" ht="48" customHeight="1" thickBot="1">
      <c r="B290" s="422" t="s">
        <v>1263</v>
      </c>
      <c r="C290" s="423" t="s">
        <v>1410</v>
      </c>
      <c r="D290" s="654"/>
      <c r="E290" s="420"/>
    </row>
    <row r="291" spans="2:5" ht="17.25" customHeight="1" thickBot="1">
      <c r="B291" s="421"/>
      <c r="C291" s="510"/>
      <c r="D291" s="420"/>
      <c r="E291" s="420"/>
    </row>
    <row r="292" spans="2:5" ht="65.25" customHeight="1" thickBot="1">
      <c r="B292" s="424" t="s">
        <v>107</v>
      </c>
      <c r="C292" s="425" t="s">
        <v>108</v>
      </c>
      <c r="D292" s="653" t="s">
        <v>1411</v>
      </c>
    </row>
    <row r="293" spans="2:5" ht="15.75" customHeight="1" thickBot="1">
      <c r="B293" s="307"/>
      <c r="C293" s="465"/>
      <c r="D293" s="419"/>
    </row>
    <row r="294" spans="2:5" ht="15.75" customHeight="1" thickBot="1">
      <c r="B294" s="69" t="s">
        <v>1729</v>
      </c>
      <c r="C294" s="452" t="s">
        <v>2</v>
      </c>
      <c r="D294" s="419"/>
    </row>
    <row r="295" spans="2:5" ht="15.75" thickBot="1">
      <c r="B295" s="61"/>
      <c r="C295" s="480"/>
    </row>
    <row r="296" spans="2:5" ht="18" thickBot="1">
      <c r="B296" s="424" t="s">
        <v>109</v>
      </c>
      <c r="C296" s="467" t="s">
        <v>2</v>
      </c>
    </row>
    <row r="297" spans="2:5" ht="15.75" thickBot="1">
      <c r="B297" s="61"/>
      <c r="C297" s="453"/>
    </row>
    <row r="298" spans="2:5" ht="35.25" thickBot="1">
      <c r="B298" s="202" t="s">
        <v>110</v>
      </c>
      <c r="C298" s="452" t="s">
        <v>2</v>
      </c>
    </row>
    <row r="299" spans="2:5" ht="15.75" thickBot="1">
      <c r="B299" s="61"/>
      <c r="C299" s="453"/>
    </row>
    <row r="300" spans="2:5" s="171" customFormat="1" ht="18.75" customHeight="1">
      <c r="B300" s="202" t="s">
        <v>111</v>
      </c>
      <c r="C300" s="713">
        <v>7000</v>
      </c>
      <c r="D300" s="127"/>
      <c r="E300" s="128"/>
    </row>
    <row r="301" spans="2:5" ht="30">
      <c r="B301" s="299" t="s">
        <v>112</v>
      </c>
      <c r="C301" s="714"/>
    </row>
    <row r="302" spans="2:5" ht="18" thickBot="1">
      <c r="B302" s="355" t="s">
        <v>1360</v>
      </c>
      <c r="C302" s="715"/>
    </row>
    <row r="303" spans="2:5" ht="15.75" thickBot="1">
      <c r="B303" s="136"/>
    </row>
    <row r="304" spans="2:5" ht="18" customHeight="1">
      <c r="B304" s="346" t="s">
        <v>736</v>
      </c>
      <c r="C304" s="659" t="s">
        <v>2</v>
      </c>
    </row>
    <row r="305" spans="2:5" ht="18" customHeight="1">
      <c r="B305" s="345" t="s">
        <v>113</v>
      </c>
      <c r="C305" s="700"/>
    </row>
    <row r="306" spans="2:5" ht="18" thickBot="1">
      <c r="B306" s="357" t="s">
        <v>1535</v>
      </c>
      <c r="C306" s="660"/>
    </row>
    <row r="307" spans="2:5" ht="15.75" thickBot="1">
      <c r="B307" s="61"/>
      <c r="C307" s="456"/>
    </row>
    <row r="308" spans="2:5" ht="35.25" thickBot="1">
      <c r="B308" s="68" t="s">
        <v>1150</v>
      </c>
      <c r="C308" s="452" t="s">
        <v>2</v>
      </c>
    </row>
    <row r="309" spans="2:5" ht="15.75" thickBot="1">
      <c r="B309" s="61"/>
      <c r="C309" s="453"/>
    </row>
    <row r="310" spans="2:5" ht="17.25">
      <c r="B310" s="298" t="s">
        <v>114</v>
      </c>
      <c r="C310" s="686" t="s">
        <v>2</v>
      </c>
      <c r="E310" s="159"/>
    </row>
    <row r="311" spans="2:5">
      <c r="B311" s="297" t="s">
        <v>115</v>
      </c>
      <c r="C311" s="695"/>
      <c r="E311" s="159"/>
    </row>
    <row r="312" spans="2:5" ht="18" thickBot="1">
      <c r="B312" s="358" t="s">
        <v>1538</v>
      </c>
      <c r="C312" s="687"/>
      <c r="E312" s="159"/>
    </row>
    <row r="313" spans="2:5" ht="15.75" thickBot="1">
      <c r="B313" s="311"/>
      <c r="C313" s="453"/>
    </row>
    <row r="314" spans="2:5" ht="17.25">
      <c r="B314" s="68" t="s">
        <v>116</v>
      </c>
      <c r="C314" s="492"/>
    </row>
    <row r="315" spans="2:5">
      <c r="B315" s="160" t="s">
        <v>1539</v>
      </c>
      <c r="C315" s="511" t="s">
        <v>1540</v>
      </c>
    </row>
    <row r="316" spans="2:5" ht="15.75" thickBot="1">
      <c r="B316" s="153" t="s">
        <v>1658</v>
      </c>
      <c r="C316" s="511" t="s">
        <v>1541</v>
      </c>
    </row>
    <row r="317" spans="2:5" ht="15.75" thickBot="1">
      <c r="B317" s="61"/>
      <c r="C317" s="480"/>
    </row>
    <row r="318" spans="2:5" ht="17.25">
      <c r="B318" s="68" t="s">
        <v>117</v>
      </c>
      <c r="C318" s="661" t="s">
        <v>2</v>
      </c>
    </row>
    <row r="319" spans="2:5" ht="15.75" thickBot="1">
      <c r="B319" s="62" t="s">
        <v>118</v>
      </c>
      <c r="C319" s="662"/>
    </row>
    <row r="320" spans="2:5" ht="15.75" thickBot="1">
      <c r="B320" s="61"/>
      <c r="C320" s="453"/>
    </row>
    <row r="321" spans="2:5" ht="17.25">
      <c r="B321" s="68" t="s">
        <v>1228</v>
      </c>
      <c r="C321" s="485"/>
    </row>
    <row r="322" spans="2:5">
      <c r="B322" s="133" t="s">
        <v>119</v>
      </c>
      <c r="C322" s="476">
        <v>1500</v>
      </c>
    </row>
    <row r="323" spans="2:5">
      <c r="B323" s="133" t="s">
        <v>120</v>
      </c>
      <c r="C323" s="476">
        <v>860</v>
      </c>
    </row>
    <row r="324" spans="2:5" ht="15.75" thickBot="1">
      <c r="B324" s="62" t="s">
        <v>121</v>
      </c>
      <c r="C324" s="478">
        <v>380</v>
      </c>
    </row>
    <row r="325" spans="2:5" ht="15.75" thickBot="1">
      <c r="B325" s="61"/>
      <c r="C325" s="480"/>
    </row>
    <row r="326" spans="2:5" ht="17.25">
      <c r="B326" s="68" t="s">
        <v>122</v>
      </c>
      <c r="C326" s="661" t="s">
        <v>2</v>
      </c>
    </row>
    <row r="327" spans="2:5" ht="15.75" thickBot="1">
      <c r="B327" s="62" t="s">
        <v>123</v>
      </c>
      <c r="C327" s="662"/>
    </row>
    <row r="328" spans="2:5">
      <c r="B328" s="61"/>
      <c r="C328" s="456"/>
    </row>
    <row r="329" spans="2:5" ht="17.25">
      <c r="B329" s="186" t="s">
        <v>1102</v>
      </c>
      <c r="C329" s="512" t="s">
        <v>2</v>
      </c>
    </row>
    <row r="330" spans="2:5" ht="17.25">
      <c r="B330" s="199"/>
      <c r="C330" s="513"/>
    </row>
    <row r="331" spans="2:5" ht="15.75" thickBot="1">
      <c r="B331" s="61"/>
      <c r="C331" s="453"/>
    </row>
    <row r="332" spans="2:5" ht="18" thickBot="1">
      <c r="B332" s="347" t="s">
        <v>1542</v>
      </c>
      <c r="C332" s="514" t="s">
        <v>2</v>
      </c>
    </row>
    <row r="333" spans="2:5">
      <c r="B333" s="61"/>
      <c r="C333" s="480"/>
    </row>
    <row r="334" spans="2:5" ht="15.75" thickBot="1">
      <c r="B334" s="61"/>
      <c r="C334" s="465"/>
    </row>
    <row r="335" spans="2:5" ht="37.5" customHeight="1" thickBot="1">
      <c r="B335" s="68" t="s">
        <v>1156</v>
      </c>
      <c r="C335" s="515" t="s">
        <v>1155</v>
      </c>
      <c r="E335" s="74"/>
    </row>
    <row r="336" spans="2:5" ht="15.75" thickBot="1">
      <c r="B336" s="136"/>
    </row>
    <row r="337" spans="2:3" ht="17.25">
      <c r="B337" s="68" t="s">
        <v>124</v>
      </c>
      <c r="C337" s="688" t="s">
        <v>126</v>
      </c>
    </row>
    <row r="338" spans="2:3" ht="15.75" thickBot="1">
      <c r="B338" s="62" t="s">
        <v>125</v>
      </c>
      <c r="C338" s="689"/>
    </row>
    <row r="339" spans="2:3" ht="15.75" thickBot="1">
      <c r="B339" s="61"/>
      <c r="C339" s="456"/>
    </row>
    <row r="340" spans="2:3" ht="18" thickBot="1">
      <c r="B340" s="162" t="s">
        <v>1157</v>
      </c>
      <c r="C340" s="659" t="s">
        <v>1045</v>
      </c>
    </row>
    <row r="341" spans="2:3" ht="18" thickBot="1">
      <c r="B341" s="69" t="s">
        <v>1557</v>
      </c>
      <c r="C341" s="660"/>
    </row>
    <row r="342" spans="2:3" ht="18" thickBot="1">
      <c r="B342" s="199"/>
      <c r="C342" s="456"/>
    </row>
    <row r="343" spans="2:3" ht="35.25" thickBot="1">
      <c r="B343" s="162" t="s">
        <v>1160</v>
      </c>
      <c r="C343" s="659" t="s">
        <v>2</v>
      </c>
    </row>
    <row r="344" spans="2:3" ht="18" thickBot="1">
      <c r="B344" s="69" t="s">
        <v>1557</v>
      </c>
      <c r="C344" s="660"/>
    </row>
    <row r="345" spans="2:3" ht="18" thickBot="1">
      <c r="B345" s="307"/>
      <c r="C345" s="456"/>
    </row>
    <row r="346" spans="2:3" ht="17.25">
      <c r="B346" s="68" t="s">
        <v>127</v>
      </c>
      <c r="C346" s="661" t="s">
        <v>2</v>
      </c>
    </row>
    <row r="347" spans="2:3" ht="15.75" thickBot="1">
      <c r="B347" s="62" t="s">
        <v>128</v>
      </c>
      <c r="C347" s="662"/>
    </row>
    <row r="348" spans="2:3" ht="15.75" thickBot="1">
      <c r="B348" s="61"/>
      <c r="C348" s="456"/>
    </row>
    <row r="349" spans="2:3" ht="17.25">
      <c r="B349" s="68" t="s">
        <v>1251</v>
      </c>
      <c r="C349" s="661" t="s">
        <v>2</v>
      </c>
    </row>
    <row r="350" spans="2:3" ht="15.75" thickBot="1">
      <c r="B350" s="172" t="s">
        <v>1252</v>
      </c>
      <c r="C350" s="662"/>
    </row>
    <row r="351" spans="2:3" ht="15.75" thickBot="1">
      <c r="B351" s="61"/>
      <c r="C351" s="453"/>
    </row>
    <row r="352" spans="2:3" ht="36" customHeight="1" thickBot="1">
      <c r="B352" s="605" t="s">
        <v>1716</v>
      </c>
      <c r="C352" s="619" t="s">
        <v>2</v>
      </c>
    </row>
    <row r="353" spans="2:5" ht="15.75" thickBot="1">
      <c r="B353" s="33"/>
      <c r="C353" s="507"/>
    </row>
    <row r="354" spans="2:5" ht="17.25">
      <c r="B354" s="670" t="s">
        <v>1231</v>
      </c>
      <c r="C354" s="671"/>
    </row>
    <row r="355" spans="2:5" ht="30" customHeight="1">
      <c r="B355" s="668" t="s">
        <v>1592</v>
      </c>
      <c r="C355" s="669"/>
    </row>
    <row r="356" spans="2:5" ht="30" customHeight="1">
      <c r="B356" s="666" t="s">
        <v>1593</v>
      </c>
      <c r="C356" s="667"/>
    </row>
    <row r="357" spans="2:5">
      <c r="B357" s="173" t="s">
        <v>1594</v>
      </c>
      <c r="C357" s="516"/>
    </row>
    <row r="358" spans="2:5" ht="45" customHeight="1">
      <c r="B358" s="666" t="s">
        <v>1595</v>
      </c>
      <c r="C358" s="667"/>
    </row>
    <row r="359" spans="2:5" ht="30" customHeight="1">
      <c r="B359" s="663" t="s">
        <v>1596</v>
      </c>
      <c r="C359" s="664"/>
    </row>
    <row r="360" spans="2:5">
      <c r="B360" s="665" t="s">
        <v>129</v>
      </c>
      <c r="C360" s="706" t="s">
        <v>130</v>
      </c>
      <c r="D360" s="707"/>
      <c r="E360" s="708"/>
    </row>
    <row r="361" spans="2:5" ht="15" customHeight="1">
      <c r="B361" s="665"/>
      <c r="C361" s="381" t="s">
        <v>678</v>
      </c>
      <c r="D361" s="657" t="s">
        <v>1118</v>
      </c>
      <c r="E361" s="658"/>
    </row>
    <row r="362" spans="2:5">
      <c r="B362" s="160" t="s">
        <v>1597</v>
      </c>
      <c r="C362" s="381">
        <v>1</v>
      </c>
      <c r="D362" s="655">
        <v>10</v>
      </c>
      <c r="E362" s="656"/>
    </row>
    <row r="363" spans="2:5">
      <c r="B363" s="160" t="s">
        <v>1598</v>
      </c>
      <c r="C363" s="381">
        <v>3</v>
      </c>
      <c r="D363" s="655">
        <v>15</v>
      </c>
      <c r="E363" s="656"/>
    </row>
    <row r="364" spans="2:5">
      <c r="B364" s="160" t="s">
        <v>1599</v>
      </c>
      <c r="C364" s="381">
        <v>5</v>
      </c>
      <c r="D364" s="655">
        <v>20</v>
      </c>
      <c r="E364" s="656"/>
    </row>
    <row r="365" spans="2:5">
      <c r="B365" s="160" t="s">
        <v>1600</v>
      </c>
      <c r="C365" s="381">
        <v>7</v>
      </c>
      <c r="D365" s="655">
        <v>25</v>
      </c>
      <c r="E365" s="656"/>
    </row>
    <row r="366" spans="2:5" ht="15.75" thickBot="1">
      <c r="B366" s="153" t="s">
        <v>1601</v>
      </c>
      <c r="C366" s="197">
        <v>10</v>
      </c>
      <c r="D366" s="655">
        <v>30</v>
      </c>
      <c r="E366" s="656"/>
    </row>
    <row r="367" spans="2:5" ht="15.75" thickBot="1">
      <c r="B367" s="136"/>
    </row>
    <row r="368" spans="2:5" ht="34.5">
      <c r="B368" s="68" t="s">
        <v>131</v>
      </c>
      <c r="C368" s="688" t="s">
        <v>2</v>
      </c>
    </row>
    <row r="369" spans="2:3" ht="15.75" thickBot="1">
      <c r="B369" s="62" t="s">
        <v>132</v>
      </c>
      <c r="C369" s="689"/>
    </row>
    <row r="370" spans="2:3" ht="15.75" thickBot="1">
      <c r="B370" s="61"/>
      <c r="C370" s="453"/>
    </row>
    <row r="371" spans="2:3" ht="17.25">
      <c r="B371" s="174" t="s">
        <v>133</v>
      </c>
      <c r="C371" s="686" t="s">
        <v>2</v>
      </c>
    </row>
    <row r="372" spans="2:3" ht="17.25">
      <c r="B372" s="326" t="s">
        <v>1267</v>
      </c>
      <c r="C372" s="695"/>
    </row>
    <row r="373" spans="2:3" ht="17.25">
      <c r="B373" s="326" t="s">
        <v>1232</v>
      </c>
      <c r="C373" s="695"/>
    </row>
    <row r="374" spans="2:3" ht="17.25">
      <c r="B374" s="223" t="s">
        <v>1268</v>
      </c>
      <c r="C374" s="695"/>
    </row>
    <row r="375" spans="2:3" ht="17.25">
      <c r="B375" s="374" t="s">
        <v>1269</v>
      </c>
      <c r="C375" s="695"/>
    </row>
    <row r="376" spans="2:3" ht="18" thickBot="1">
      <c r="B376" s="224" t="s">
        <v>1197</v>
      </c>
      <c r="C376" s="687"/>
    </row>
    <row r="377" spans="2:3" ht="15.75" thickBot="1">
      <c r="B377" s="61"/>
      <c r="C377" s="453"/>
    </row>
    <row r="378" spans="2:3" ht="17.25">
      <c r="B378" s="68" t="s">
        <v>985</v>
      </c>
      <c r="C378" s="704">
        <v>1500</v>
      </c>
    </row>
    <row r="379" spans="2:3" ht="15.75" thickBot="1">
      <c r="B379" s="62" t="s">
        <v>134</v>
      </c>
      <c r="C379" s="705"/>
    </row>
    <row r="380" spans="2:3" ht="15.75" thickBot="1">
      <c r="B380" s="61"/>
      <c r="C380" s="480"/>
    </row>
    <row r="381" spans="2:3" ht="17.25">
      <c r="B381" s="68" t="s">
        <v>1602</v>
      </c>
      <c r="C381" s="704">
        <v>25</v>
      </c>
    </row>
    <row r="382" spans="2:3" ht="45.75" thickBot="1">
      <c r="B382" s="62" t="s">
        <v>135</v>
      </c>
      <c r="C382" s="705"/>
    </row>
    <row r="383" spans="2:3" ht="15.75" thickBot="1">
      <c r="B383" s="61"/>
      <c r="C383" s="465"/>
    </row>
    <row r="384" spans="2:3" ht="75.75" thickBot="1">
      <c r="B384" s="373" t="s">
        <v>1266</v>
      </c>
      <c r="C384" s="465"/>
    </row>
    <row r="385" spans="2:5" ht="15.75" thickBot="1">
      <c r="B385" s="74"/>
    </row>
    <row r="386" spans="2:5" ht="17.25">
      <c r="B386" s="174" t="s">
        <v>680</v>
      </c>
      <c r="C386" s="517"/>
    </row>
    <row r="387" spans="2:5" ht="17.25">
      <c r="B387" s="527" t="s">
        <v>1603</v>
      </c>
      <c r="C387" s="517"/>
    </row>
    <row r="388" spans="2:5" ht="17.25">
      <c r="B388" s="296" t="s">
        <v>1221</v>
      </c>
      <c r="C388" s="517"/>
    </row>
    <row r="389" spans="2:5" ht="17.25">
      <c r="B389" s="175" t="s">
        <v>750</v>
      </c>
      <c r="C389" s="517"/>
    </row>
    <row r="390" spans="2:5">
      <c r="B390" s="175" t="s">
        <v>681</v>
      </c>
    </row>
    <row r="391" spans="2:5">
      <c r="B391" s="175" t="s">
        <v>682</v>
      </c>
    </row>
    <row r="392" spans="2:5" ht="15.75" customHeight="1">
      <c r="B392" s="175" t="s">
        <v>683</v>
      </c>
    </row>
    <row r="393" spans="2:5">
      <c r="B393" s="175" t="s">
        <v>684</v>
      </c>
      <c r="C393" s="518"/>
    </row>
    <row r="394" spans="2:5" ht="18" customHeight="1">
      <c r="B394" s="175" t="s">
        <v>685</v>
      </c>
      <c r="C394" s="453"/>
    </row>
    <row r="395" spans="2:5" ht="16.5" customHeight="1">
      <c r="B395" s="175" t="s">
        <v>686</v>
      </c>
      <c r="C395" s="453"/>
    </row>
    <row r="396" spans="2:5" ht="16.5" customHeight="1">
      <c r="B396" s="175" t="s">
        <v>687</v>
      </c>
      <c r="C396" s="453"/>
    </row>
    <row r="397" spans="2:5" ht="16.5" customHeight="1">
      <c r="B397" s="175" t="s">
        <v>688</v>
      </c>
      <c r="C397" s="453"/>
    </row>
    <row r="398" spans="2:5" ht="16.5" customHeight="1">
      <c r="B398" s="175" t="s">
        <v>689</v>
      </c>
      <c r="C398" s="453"/>
    </row>
    <row r="399" spans="2:5" ht="16.5" customHeight="1" thickBot="1">
      <c r="B399" s="176" t="s">
        <v>690</v>
      </c>
      <c r="C399" s="453"/>
      <c r="D399" s="74"/>
      <c r="E399" s="74"/>
    </row>
    <row r="400" spans="2:5" ht="16.5" customHeight="1" thickBot="1">
      <c r="B400" s="61"/>
      <c r="C400" s="453"/>
      <c r="D400" s="74"/>
      <c r="E400" s="74"/>
    </row>
    <row r="401" spans="2:5" ht="42" customHeight="1" thickBot="1">
      <c r="B401" s="68" t="s">
        <v>1161</v>
      </c>
      <c r="C401" s="452" t="s">
        <v>2</v>
      </c>
      <c r="D401" s="74"/>
      <c r="E401" s="74"/>
    </row>
    <row r="402" spans="2:5" ht="15.75" thickBot="1">
      <c r="B402" s="61"/>
      <c r="C402" s="480"/>
      <c r="D402" s="74"/>
      <c r="E402" s="74"/>
    </row>
    <row r="403" spans="2:5" ht="18" thickBot="1">
      <c r="B403" s="68" t="s">
        <v>1184</v>
      </c>
      <c r="C403" s="452" t="s">
        <v>2</v>
      </c>
      <c r="D403" s="74"/>
      <c r="E403" s="205"/>
    </row>
    <row r="404" spans="2:5" ht="18" thickBot="1">
      <c r="B404" s="307"/>
      <c r="C404" s="456"/>
      <c r="D404" s="74"/>
      <c r="E404" s="205"/>
    </row>
    <row r="405" spans="2:5" ht="17.25">
      <c r="B405" s="162" t="s">
        <v>1717</v>
      </c>
      <c r="C405" s="456"/>
      <c r="D405" s="74"/>
      <c r="E405" s="205"/>
    </row>
    <row r="406" spans="2:5">
      <c r="B406" s="620" t="s">
        <v>1718</v>
      </c>
      <c r="C406" s="456"/>
      <c r="D406" s="74"/>
      <c r="E406" s="205"/>
    </row>
    <row r="407" spans="2:5">
      <c r="B407" s="621" t="s">
        <v>1719</v>
      </c>
      <c r="C407" s="456"/>
      <c r="D407" s="74"/>
      <c r="E407" s="205"/>
    </row>
    <row r="408" spans="2:5">
      <c r="B408" s="622" t="s">
        <v>1720</v>
      </c>
      <c r="C408" s="480"/>
      <c r="D408" s="74"/>
      <c r="E408" s="74"/>
    </row>
    <row r="409" spans="2:5" ht="15.75" thickBot="1">
      <c r="B409" s="61"/>
      <c r="C409" s="480"/>
      <c r="D409" s="74"/>
      <c r="E409" s="74"/>
    </row>
    <row r="410" spans="2:5" ht="18" thickBot="1">
      <c r="B410" s="68" t="s">
        <v>137</v>
      </c>
      <c r="C410" s="519" t="s">
        <v>2</v>
      </c>
      <c r="D410" s="74"/>
      <c r="E410" s="74"/>
    </row>
    <row r="411" spans="2:5" ht="15.75" thickBot="1">
      <c r="B411" s="61"/>
      <c r="C411" s="453"/>
      <c r="D411" s="74"/>
      <c r="E411" s="74"/>
    </row>
    <row r="412" spans="2:5" ht="18" thickBot="1">
      <c r="B412" s="68" t="s">
        <v>138</v>
      </c>
      <c r="C412" s="519" t="s">
        <v>2</v>
      </c>
      <c r="D412" s="74"/>
      <c r="E412" s="74"/>
    </row>
    <row r="413" spans="2:5" ht="15.75" thickBot="1">
      <c r="B413" s="61"/>
      <c r="C413" s="453"/>
      <c r="D413" s="74"/>
      <c r="E413" s="74"/>
    </row>
    <row r="414" spans="2:5" ht="18" thickBot="1">
      <c r="B414" s="229" t="s">
        <v>139</v>
      </c>
      <c r="C414" s="228" t="s">
        <v>140</v>
      </c>
      <c r="D414" s="74"/>
      <c r="E414" s="74"/>
    </row>
    <row r="415" spans="2:5" ht="30" customHeight="1">
      <c r="B415" s="230" t="s">
        <v>743</v>
      </c>
      <c r="C415" s="701" t="s">
        <v>749</v>
      </c>
      <c r="D415" s="74"/>
      <c r="E415" s="74"/>
    </row>
    <row r="416" spans="2:5" ht="45" customHeight="1">
      <c r="B416" s="230" t="s">
        <v>744</v>
      </c>
      <c r="C416" s="702"/>
      <c r="D416" s="74"/>
      <c r="E416" s="74"/>
    </row>
    <row r="417" spans="2:5" ht="30">
      <c r="B417" s="230" t="s">
        <v>745</v>
      </c>
      <c r="C417" s="702"/>
      <c r="D417" s="74"/>
      <c r="E417" s="74"/>
    </row>
    <row r="418" spans="2:5" ht="30">
      <c r="B418" s="230" t="s">
        <v>746</v>
      </c>
      <c r="C418" s="702"/>
      <c r="D418" s="74"/>
      <c r="E418" s="74"/>
    </row>
    <row r="419" spans="2:5" ht="30">
      <c r="B419" s="230" t="s">
        <v>747</v>
      </c>
      <c r="C419" s="702"/>
      <c r="D419" s="74"/>
      <c r="E419" s="74"/>
    </row>
    <row r="420" spans="2:5" ht="31.5" customHeight="1">
      <c r="B420" s="230" t="s">
        <v>748</v>
      </c>
      <c r="C420" s="702"/>
      <c r="D420" s="74"/>
      <c r="E420" s="74"/>
    </row>
    <row r="421" spans="2:5" ht="29.25" customHeight="1" thickBot="1">
      <c r="B421" s="231" t="s">
        <v>1121</v>
      </c>
      <c r="C421" s="703"/>
      <c r="D421" s="74"/>
      <c r="E421" s="74"/>
    </row>
    <row r="422" spans="2:5" ht="13.5" customHeight="1" thickBot="1">
      <c r="B422" s="232" t="s">
        <v>1122</v>
      </c>
      <c r="D422" s="74"/>
      <c r="E422" s="74"/>
    </row>
    <row r="423" spans="2:5" ht="15.75" thickBot="1"/>
    <row r="424" spans="2:5" ht="17.25">
      <c r="B424" s="68" t="s">
        <v>1188</v>
      </c>
    </row>
    <row r="425" spans="2:5">
      <c r="B425" s="693" t="s">
        <v>1605</v>
      </c>
    </row>
    <row r="426" spans="2:5" ht="35.25" customHeight="1" thickBot="1">
      <c r="B426" s="694"/>
    </row>
  </sheetData>
  <sheetProtection algorithmName="SHA-512" hashValue="KE8f7thAG0nx47NSPTLLWeFmwBdBzVhKhg34cv/9gApUTFSqNuGrBem6djpt6mzCzBrmgzT93O00ubUobMwifg==" saltValue="TWKh9tcEXF0bKLbeXIuDug==" spinCount="100000" sheet="1" objects="1" scenarios="1"/>
  <mergeCells count="56">
    <mergeCell ref="B158:C158"/>
    <mergeCell ref="C304:C306"/>
    <mergeCell ref="C209:C210"/>
    <mergeCell ref="C415:C421"/>
    <mergeCell ref="C371:C376"/>
    <mergeCell ref="C378:C379"/>
    <mergeCell ref="C381:C382"/>
    <mergeCell ref="C360:E360"/>
    <mergeCell ref="D365:E365"/>
    <mergeCell ref="D366:E366"/>
    <mergeCell ref="C214:C215"/>
    <mergeCell ref="B217:C217"/>
    <mergeCell ref="C337:C338"/>
    <mergeCell ref="B193:C193"/>
    <mergeCell ref="C300:C302"/>
    <mergeCell ref="C368:C369"/>
    <mergeCell ref="B425:B426"/>
    <mergeCell ref="C310:C312"/>
    <mergeCell ref="B222:C222"/>
    <mergeCell ref="C285:C286"/>
    <mergeCell ref="C318:C319"/>
    <mergeCell ref="C326:C327"/>
    <mergeCell ref="B1:C1"/>
    <mergeCell ref="C132:C134"/>
    <mergeCell ref="C115:C116"/>
    <mergeCell ref="C127:C128"/>
    <mergeCell ref="C3:C4"/>
    <mergeCell ref="C14:C15"/>
    <mergeCell ref="C29:C30"/>
    <mergeCell ref="C83:C84"/>
    <mergeCell ref="C51:C53"/>
    <mergeCell ref="C136:C137"/>
    <mergeCell ref="D150:D151"/>
    <mergeCell ref="B2:C2"/>
    <mergeCell ref="C112:C113"/>
    <mergeCell ref="B89:C89"/>
    <mergeCell ref="C32:C33"/>
    <mergeCell ref="D74:D75"/>
    <mergeCell ref="D83:D84"/>
    <mergeCell ref="D112:D113"/>
    <mergeCell ref="C100:C101"/>
    <mergeCell ref="C103:C104"/>
    <mergeCell ref="D364:E364"/>
    <mergeCell ref="D363:E363"/>
    <mergeCell ref="D362:E362"/>
    <mergeCell ref="D361:E361"/>
    <mergeCell ref="C340:C341"/>
    <mergeCell ref="C343:C344"/>
    <mergeCell ref="C346:C347"/>
    <mergeCell ref="B359:C359"/>
    <mergeCell ref="B360:B361"/>
    <mergeCell ref="B358:C358"/>
    <mergeCell ref="B356:C356"/>
    <mergeCell ref="B355:C355"/>
    <mergeCell ref="B354:C354"/>
    <mergeCell ref="C349:C350"/>
  </mergeCells>
  <hyperlinks>
    <hyperlink ref="C29" location="agi!A1" display="Tıklayınız"/>
    <hyperlink ref="C83" location="'bildirim ve süreler'!A1" display="Tıklayınız"/>
    <hyperlink ref="C112" location="'Dava Açma Süresi'!A1" display="Tıklayınız"/>
    <hyperlink ref="C136" location="'değerli kağıt'!A1" display="Tıklayınız"/>
    <hyperlink ref="C212" location="'iş kanunu ipc'!A1" display="Tıklayınız"/>
    <hyperlink ref="C214" location="'işçi özlük'!A1" display="Tıklayınız"/>
    <hyperlink ref="C298" location="'tcmb tebliğ'!A1" display="Tıklayınız"/>
    <hyperlink ref="C318" location="'MB Oranları'!A1" display="Tıklayınız"/>
    <hyperlink ref="C326" location="'SGK Tabi - Tabi Olmayan'!A1" display="Tıklayınız"/>
    <hyperlink ref="C337" location="'GVK 94.MD.Vergi Tevfikatı'!A1" display=" Tıklayınız"/>
    <hyperlink ref="C346" location="'ttk idari para cezaları'!A1" display="Tıklayınız"/>
    <hyperlink ref="C410" location="'Gecikme Zammı Tablosu'!A1" display="Tıklayınız"/>
    <hyperlink ref="C412" location="'Tecil Faizi'!A1" display="Tıklayınız"/>
    <hyperlink ref="C3" location="'5510 SGK İ.P.C.'!A1" display="Tıklayınız"/>
    <hyperlink ref="C6" location="'6331 İ.P.C.'!A1" display="Tıklayınız"/>
    <hyperlink ref="C214:C215" location="'İşçi Özlük Dosyası'!A1" display="Tıklayınız"/>
    <hyperlink ref="C127" location="DEFTERLER!A1" display="TIKLAYINIZ"/>
    <hyperlink ref="C201" location="'gecikme ve piş. zammı ve faizi'!A1" display="Tıklayınız "/>
    <hyperlink ref="C329" location="'SGK prim Oranları'!A1" display="Tıklayınız"/>
    <hyperlink ref="C288" location="'Konut KDV Oranları'!A1" display="Tıklayınız"/>
    <hyperlink ref="C308" location="'Nakit Sermaye Faiz Oranı'!A1" display="Tıklayınız"/>
    <hyperlink ref="C340" location="'Tev. Tabi Men.ve Gmsi Byn. sın.'!A1" display="Tıklayınız "/>
    <hyperlink ref="C343" location="'Tev.ve İst. Uyg. konu olmayan'!A1" display="Tıklayınız"/>
    <hyperlink ref="C401" location="'Yeni Nesil Öde. Kayd.'!A1" display="Tıklayınız"/>
    <hyperlink ref="C403" location="'Karşıt İnceleme'!A1" display="Tıklayınız"/>
    <hyperlink ref="C127:C128" location="Defter!A1" display="Tıklayınız"/>
    <hyperlink ref="C368" location="'VUK Gereği Düzenlenen Belgeler'!A1" display="Tıklayınız"/>
    <hyperlink ref="C27" location="'asgari ücret'!A1" display="TIKLAYINIZ "/>
    <hyperlink ref="C32:C33" location="'Asgari Ücretler 2007 - 2021'!A1" display="Tıklayınız"/>
    <hyperlink ref="C349" location="'tefe oranları'!A1" display="Tıklayınız"/>
    <hyperlink ref="C349:C350" location="'Yİ - ÜFE'!A1" display="Tıklayınız"/>
    <hyperlink ref="C103" location="'Çevre Temizlik Vergisi'!A1" display="Tıklayınız"/>
    <hyperlink ref="C332" r:id="rId1"/>
    <hyperlink ref="C296" r:id="rId2"/>
    <hyperlink ref="C14:C15" r:id="rId3" display="Tıklayınız"/>
    <hyperlink ref="C115:C116" r:id="rId4" display="Tıklayınız"/>
    <hyperlink ref="C209:C210" r:id="rId5" display="Tıklayınız"/>
    <hyperlink ref="C277" r:id="rId6"/>
    <hyperlink ref="C310:C312" r:id="rId7" display="Tıklayınız"/>
    <hyperlink ref="C43" r:id="rId8"/>
    <hyperlink ref="C140" location="'Değerli Konut Vergisi'!A1" display="Tıklayınız "/>
    <hyperlink ref="C371:C376" r:id="rId9" display="Tıklayınız"/>
    <hyperlink ref="C130" r:id="rId10"/>
    <hyperlink ref="C48" location="'Beyanname Verme Süreleri'!A1" display="Tıklayınız"/>
    <hyperlink ref="C304:C306" location="'Motorlu Taşıtlar Vergisi'!A1" display="Tıklayınız"/>
    <hyperlink ref="B182" r:id="rId11"/>
    <hyperlink ref="C352" location="'Usulsüzlük Cezalar'!A1" display="Tıklayınız"/>
    <hyperlink ref="C294" location="'Harcırah '!A1" display="Tıklayınız"/>
    <hyperlink ref="D292" r:id="rId12"/>
    <hyperlink ref="D277" r:id="rId13"/>
  </hyperlinks>
  <pageMargins left="0.7" right="0.7" top="0.75" bottom="0.75" header="0.3" footer="0.3"/>
  <pageSetup paperSize="9" orientation="landscape" r:id="rId14"/>
  <ignoredErrors>
    <ignoredError sqref="C290" numberStoredAsText="1"/>
  </ignoredErrors>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EZ95"/>
  <sheetViews>
    <sheetView showGridLines="0" topLeftCell="A83" zoomScale="85" zoomScaleNormal="85" workbookViewId="0">
      <selection sqref="A1:N95"/>
    </sheetView>
  </sheetViews>
  <sheetFormatPr defaultRowHeight="15"/>
  <cols>
    <col min="1" max="1" width="12.140625" customWidth="1"/>
    <col min="2" max="2" width="5.7109375" customWidth="1"/>
    <col min="3" max="3" width="22.28515625" customWidth="1"/>
    <col min="4" max="4" width="37.140625" hidden="1" customWidth="1"/>
    <col min="5" max="5" width="8.42578125" customWidth="1"/>
    <col min="6" max="6" width="8.28515625" customWidth="1"/>
    <col min="7" max="8" width="8.42578125" customWidth="1"/>
    <col min="9" max="13" width="8.28515625" customWidth="1"/>
    <col min="14" max="14" width="10.28515625" customWidth="1"/>
    <col min="16" max="16" width="32.140625" customWidth="1"/>
    <col min="257" max="257" width="12.140625" customWidth="1"/>
    <col min="258" max="258" width="5.7109375" customWidth="1"/>
    <col min="259" max="259" width="22.28515625" customWidth="1"/>
    <col min="260" max="260" width="0" hidden="1" customWidth="1"/>
    <col min="261" max="261" width="8.42578125" customWidth="1"/>
    <col min="262" max="262" width="8.28515625" customWidth="1"/>
    <col min="263" max="264" width="8.42578125" customWidth="1"/>
    <col min="265" max="269" width="8.28515625" customWidth="1"/>
    <col min="270" max="270" width="10.28515625" customWidth="1"/>
    <col min="272" max="272" width="32.140625" customWidth="1"/>
    <col min="513" max="513" width="12.140625" customWidth="1"/>
    <col min="514" max="514" width="5.7109375" customWidth="1"/>
    <col min="515" max="515" width="22.28515625" customWidth="1"/>
    <col min="516" max="516" width="0" hidden="1" customWidth="1"/>
    <col min="517" max="517" width="8.42578125" customWidth="1"/>
    <col min="518" max="518" width="8.28515625" customWidth="1"/>
    <col min="519" max="520" width="8.42578125" customWidth="1"/>
    <col min="521" max="525" width="8.28515625" customWidth="1"/>
    <col min="526" max="526" width="10.28515625" customWidth="1"/>
    <col min="528" max="528" width="32.140625" customWidth="1"/>
    <col min="769" max="769" width="12.140625" customWidth="1"/>
    <col min="770" max="770" width="5.7109375" customWidth="1"/>
    <col min="771" max="771" width="22.28515625" customWidth="1"/>
    <col min="772" max="772" width="0" hidden="1" customWidth="1"/>
    <col min="773" max="773" width="8.42578125" customWidth="1"/>
    <col min="774" max="774" width="8.28515625" customWidth="1"/>
    <col min="775" max="776" width="8.42578125" customWidth="1"/>
    <col min="777" max="781" width="8.28515625" customWidth="1"/>
    <col min="782" max="782" width="10.28515625" customWidth="1"/>
    <col min="784" max="784" width="32.140625" customWidth="1"/>
    <col min="1025" max="1025" width="12.140625" customWidth="1"/>
    <col min="1026" max="1026" width="5.7109375" customWidth="1"/>
    <col min="1027" max="1027" width="22.28515625" customWidth="1"/>
    <col min="1028" max="1028" width="0" hidden="1" customWidth="1"/>
    <col min="1029" max="1029" width="8.42578125" customWidth="1"/>
    <col min="1030" max="1030" width="8.28515625" customWidth="1"/>
    <col min="1031" max="1032" width="8.42578125" customWidth="1"/>
    <col min="1033" max="1037" width="8.28515625" customWidth="1"/>
    <col min="1038" max="1038" width="10.28515625" customWidth="1"/>
    <col min="1040" max="1040" width="32.140625" customWidth="1"/>
    <col min="1281" max="1281" width="12.140625" customWidth="1"/>
    <col min="1282" max="1282" width="5.7109375" customWidth="1"/>
    <col min="1283" max="1283" width="22.28515625" customWidth="1"/>
    <col min="1284" max="1284" width="0" hidden="1" customWidth="1"/>
    <col min="1285" max="1285" width="8.42578125" customWidth="1"/>
    <col min="1286" max="1286" width="8.28515625" customWidth="1"/>
    <col min="1287" max="1288" width="8.42578125" customWidth="1"/>
    <col min="1289" max="1293" width="8.28515625" customWidth="1"/>
    <col min="1294" max="1294" width="10.28515625" customWidth="1"/>
    <col min="1296" max="1296" width="32.140625" customWidth="1"/>
    <col min="1537" max="1537" width="12.140625" customWidth="1"/>
    <col min="1538" max="1538" width="5.7109375" customWidth="1"/>
    <col min="1539" max="1539" width="22.28515625" customWidth="1"/>
    <col min="1540" max="1540" width="0" hidden="1" customWidth="1"/>
    <col min="1541" max="1541" width="8.42578125" customWidth="1"/>
    <col min="1542" max="1542" width="8.28515625" customWidth="1"/>
    <col min="1543" max="1544" width="8.42578125" customWidth="1"/>
    <col min="1545" max="1549" width="8.28515625" customWidth="1"/>
    <col min="1550" max="1550" width="10.28515625" customWidth="1"/>
    <col min="1552" max="1552" width="32.140625" customWidth="1"/>
    <col min="1793" max="1793" width="12.140625" customWidth="1"/>
    <col min="1794" max="1794" width="5.7109375" customWidth="1"/>
    <col min="1795" max="1795" width="22.28515625" customWidth="1"/>
    <col min="1796" max="1796" width="0" hidden="1" customWidth="1"/>
    <col min="1797" max="1797" width="8.42578125" customWidth="1"/>
    <col min="1798" max="1798" width="8.28515625" customWidth="1"/>
    <col min="1799" max="1800" width="8.42578125" customWidth="1"/>
    <col min="1801" max="1805" width="8.28515625" customWidth="1"/>
    <col min="1806" max="1806" width="10.28515625" customWidth="1"/>
    <col min="1808" max="1808" width="32.140625" customWidth="1"/>
    <col min="2049" max="2049" width="12.140625" customWidth="1"/>
    <col min="2050" max="2050" width="5.7109375" customWidth="1"/>
    <col min="2051" max="2051" width="22.28515625" customWidth="1"/>
    <col min="2052" max="2052" width="0" hidden="1" customWidth="1"/>
    <col min="2053" max="2053" width="8.42578125" customWidth="1"/>
    <col min="2054" max="2054" width="8.28515625" customWidth="1"/>
    <col min="2055" max="2056" width="8.42578125" customWidth="1"/>
    <col min="2057" max="2061" width="8.28515625" customWidth="1"/>
    <col min="2062" max="2062" width="10.28515625" customWidth="1"/>
    <col min="2064" max="2064" width="32.140625" customWidth="1"/>
    <col min="2305" max="2305" width="12.140625" customWidth="1"/>
    <col min="2306" max="2306" width="5.7109375" customWidth="1"/>
    <col min="2307" max="2307" width="22.28515625" customWidth="1"/>
    <col min="2308" max="2308" width="0" hidden="1" customWidth="1"/>
    <col min="2309" max="2309" width="8.42578125" customWidth="1"/>
    <col min="2310" max="2310" width="8.28515625" customWidth="1"/>
    <col min="2311" max="2312" width="8.42578125" customWidth="1"/>
    <col min="2313" max="2317" width="8.28515625" customWidth="1"/>
    <col min="2318" max="2318" width="10.28515625" customWidth="1"/>
    <col min="2320" max="2320" width="32.140625" customWidth="1"/>
    <col min="2561" max="2561" width="12.140625" customWidth="1"/>
    <col min="2562" max="2562" width="5.7109375" customWidth="1"/>
    <col min="2563" max="2563" width="22.28515625" customWidth="1"/>
    <col min="2564" max="2564" width="0" hidden="1" customWidth="1"/>
    <col min="2565" max="2565" width="8.42578125" customWidth="1"/>
    <col min="2566" max="2566" width="8.28515625" customWidth="1"/>
    <col min="2567" max="2568" width="8.42578125" customWidth="1"/>
    <col min="2569" max="2573" width="8.28515625" customWidth="1"/>
    <col min="2574" max="2574" width="10.28515625" customWidth="1"/>
    <col min="2576" max="2576" width="32.140625" customWidth="1"/>
    <col min="2817" max="2817" width="12.140625" customWidth="1"/>
    <col min="2818" max="2818" width="5.7109375" customWidth="1"/>
    <col min="2819" max="2819" width="22.28515625" customWidth="1"/>
    <col min="2820" max="2820" width="0" hidden="1" customWidth="1"/>
    <col min="2821" max="2821" width="8.42578125" customWidth="1"/>
    <col min="2822" max="2822" width="8.28515625" customWidth="1"/>
    <col min="2823" max="2824" width="8.42578125" customWidth="1"/>
    <col min="2825" max="2829" width="8.28515625" customWidth="1"/>
    <col min="2830" max="2830" width="10.28515625" customWidth="1"/>
    <col min="2832" max="2832" width="32.140625" customWidth="1"/>
    <col min="3073" max="3073" width="12.140625" customWidth="1"/>
    <col min="3074" max="3074" width="5.7109375" customWidth="1"/>
    <col min="3075" max="3075" width="22.28515625" customWidth="1"/>
    <col min="3076" max="3076" width="0" hidden="1" customWidth="1"/>
    <col min="3077" max="3077" width="8.42578125" customWidth="1"/>
    <col min="3078" max="3078" width="8.28515625" customWidth="1"/>
    <col min="3079" max="3080" width="8.42578125" customWidth="1"/>
    <col min="3081" max="3085" width="8.28515625" customWidth="1"/>
    <col min="3086" max="3086" width="10.28515625" customWidth="1"/>
    <col min="3088" max="3088" width="32.140625" customWidth="1"/>
    <col min="3329" max="3329" width="12.140625" customWidth="1"/>
    <col min="3330" max="3330" width="5.7109375" customWidth="1"/>
    <col min="3331" max="3331" width="22.28515625" customWidth="1"/>
    <col min="3332" max="3332" width="0" hidden="1" customWidth="1"/>
    <col min="3333" max="3333" width="8.42578125" customWidth="1"/>
    <col min="3334" max="3334" width="8.28515625" customWidth="1"/>
    <col min="3335" max="3336" width="8.42578125" customWidth="1"/>
    <col min="3337" max="3341" width="8.28515625" customWidth="1"/>
    <col min="3342" max="3342" width="10.28515625" customWidth="1"/>
    <col min="3344" max="3344" width="32.140625" customWidth="1"/>
    <col min="3585" max="3585" width="12.140625" customWidth="1"/>
    <col min="3586" max="3586" width="5.7109375" customWidth="1"/>
    <col min="3587" max="3587" width="22.28515625" customWidth="1"/>
    <col min="3588" max="3588" width="0" hidden="1" customWidth="1"/>
    <col min="3589" max="3589" width="8.42578125" customWidth="1"/>
    <col min="3590" max="3590" width="8.28515625" customWidth="1"/>
    <col min="3591" max="3592" width="8.42578125" customWidth="1"/>
    <col min="3593" max="3597" width="8.28515625" customWidth="1"/>
    <col min="3598" max="3598" width="10.28515625" customWidth="1"/>
    <col min="3600" max="3600" width="32.140625" customWidth="1"/>
    <col min="3841" max="3841" width="12.140625" customWidth="1"/>
    <col min="3842" max="3842" width="5.7109375" customWidth="1"/>
    <col min="3843" max="3843" width="22.28515625" customWidth="1"/>
    <col min="3844" max="3844" width="0" hidden="1" customWidth="1"/>
    <col min="3845" max="3845" width="8.42578125" customWidth="1"/>
    <col min="3846" max="3846" width="8.28515625" customWidth="1"/>
    <col min="3847" max="3848" width="8.42578125" customWidth="1"/>
    <col min="3849" max="3853" width="8.28515625" customWidth="1"/>
    <col min="3854" max="3854" width="10.28515625" customWidth="1"/>
    <col min="3856" max="3856" width="32.140625" customWidth="1"/>
    <col min="4097" max="4097" width="12.140625" customWidth="1"/>
    <col min="4098" max="4098" width="5.7109375" customWidth="1"/>
    <col min="4099" max="4099" width="22.28515625" customWidth="1"/>
    <col min="4100" max="4100" width="0" hidden="1" customWidth="1"/>
    <col min="4101" max="4101" width="8.42578125" customWidth="1"/>
    <col min="4102" max="4102" width="8.28515625" customWidth="1"/>
    <col min="4103" max="4104" width="8.42578125" customWidth="1"/>
    <col min="4105" max="4109" width="8.28515625" customWidth="1"/>
    <col min="4110" max="4110" width="10.28515625" customWidth="1"/>
    <col min="4112" max="4112" width="32.140625" customWidth="1"/>
    <col min="4353" max="4353" width="12.140625" customWidth="1"/>
    <col min="4354" max="4354" width="5.7109375" customWidth="1"/>
    <col min="4355" max="4355" width="22.28515625" customWidth="1"/>
    <col min="4356" max="4356" width="0" hidden="1" customWidth="1"/>
    <col min="4357" max="4357" width="8.42578125" customWidth="1"/>
    <col min="4358" max="4358" width="8.28515625" customWidth="1"/>
    <col min="4359" max="4360" width="8.42578125" customWidth="1"/>
    <col min="4361" max="4365" width="8.28515625" customWidth="1"/>
    <col min="4366" max="4366" width="10.28515625" customWidth="1"/>
    <col min="4368" max="4368" width="32.140625" customWidth="1"/>
    <col min="4609" max="4609" width="12.140625" customWidth="1"/>
    <col min="4610" max="4610" width="5.7109375" customWidth="1"/>
    <col min="4611" max="4611" width="22.28515625" customWidth="1"/>
    <col min="4612" max="4612" width="0" hidden="1" customWidth="1"/>
    <col min="4613" max="4613" width="8.42578125" customWidth="1"/>
    <col min="4614" max="4614" width="8.28515625" customWidth="1"/>
    <col min="4615" max="4616" width="8.42578125" customWidth="1"/>
    <col min="4617" max="4621" width="8.28515625" customWidth="1"/>
    <col min="4622" max="4622" width="10.28515625" customWidth="1"/>
    <col min="4624" max="4624" width="32.140625" customWidth="1"/>
    <col min="4865" max="4865" width="12.140625" customWidth="1"/>
    <col min="4866" max="4866" width="5.7109375" customWidth="1"/>
    <col min="4867" max="4867" width="22.28515625" customWidth="1"/>
    <col min="4868" max="4868" width="0" hidden="1" customWidth="1"/>
    <col min="4869" max="4869" width="8.42578125" customWidth="1"/>
    <col min="4870" max="4870" width="8.28515625" customWidth="1"/>
    <col min="4871" max="4872" width="8.42578125" customWidth="1"/>
    <col min="4873" max="4877" width="8.28515625" customWidth="1"/>
    <col min="4878" max="4878" width="10.28515625" customWidth="1"/>
    <col min="4880" max="4880" width="32.140625" customWidth="1"/>
    <col min="5121" max="5121" width="12.140625" customWidth="1"/>
    <col min="5122" max="5122" width="5.7109375" customWidth="1"/>
    <col min="5123" max="5123" width="22.28515625" customWidth="1"/>
    <col min="5124" max="5124" width="0" hidden="1" customWidth="1"/>
    <col min="5125" max="5125" width="8.42578125" customWidth="1"/>
    <col min="5126" max="5126" width="8.28515625" customWidth="1"/>
    <col min="5127" max="5128" width="8.42578125" customWidth="1"/>
    <col min="5129" max="5133" width="8.28515625" customWidth="1"/>
    <col min="5134" max="5134" width="10.28515625" customWidth="1"/>
    <col min="5136" max="5136" width="32.140625" customWidth="1"/>
    <col min="5377" max="5377" width="12.140625" customWidth="1"/>
    <col min="5378" max="5378" width="5.7109375" customWidth="1"/>
    <col min="5379" max="5379" width="22.28515625" customWidth="1"/>
    <col min="5380" max="5380" width="0" hidden="1" customWidth="1"/>
    <col min="5381" max="5381" width="8.42578125" customWidth="1"/>
    <col min="5382" max="5382" width="8.28515625" customWidth="1"/>
    <col min="5383" max="5384" width="8.42578125" customWidth="1"/>
    <col min="5385" max="5389" width="8.28515625" customWidth="1"/>
    <col min="5390" max="5390" width="10.28515625" customWidth="1"/>
    <col min="5392" max="5392" width="32.140625" customWidth="1"/>
    <col min="5633" max="5633" width="12.140625" customWidth="1"/>
    <col min="5634" max="5634" width="5.7109375" customWidth="1"/>
    <col min="5635" max="5635" width="22.28515625" customWidth="1"/>
    <col min="5636" max="5636" width="0" hidden="1" customWidth="1"/>
    <col min="5637" max="5637" width="8.42578125" customWidth="1"/>
    <col min="5638" max="5638" width="8.28515625" customWidth="1"/>
    <col min="5639" max="5640" width="8.42578125" customWidth="1"/>
    <col min="5641" max="5645" width="8.28515625" customWidth="1"/>
    <col min="5646" max="5646" width="10.28515625" customWidth="1"/>
    <col min="5648" max="5648" width="32.140625" customWidth="1"/>
    <col min="5889" max="5889" width="12.140625" customWidth="1"/>
    <col min="5890" max="5890" width="5.7109375" customWidth="1"/>
    <col min="5891" max="5891" width="22.28515625" customWidth="1"/>
    <col min="5892" max="5892" width="0" hidden="1" customWidth="1"/>
    <col min="5893" max="5893" width="8.42578125" customWidth="1"/>
    <col min="5894" max="5894" width="8.28515625" customWidth="1"/>
    <col min="5895" max="5896" width="8.42578125" customWidth="1"/>
    <col min="5897" max="5901" width="8.28515625" customWidth="1"/>
    <col min="5902" max="5902" width="10.28515625" customWidth="1"/>
    <col min="5904" max="5904" width="32.140625" customWidth="1"/>
    <col min="6145" max="6145" width="12.140625" customWidth="1"/>
    <col min="6146" max="6146" width="5.7109375" customWidth="1"/>
    <col min="6147" max="6147" width="22.28515625" customWidth="1"/>
    <col min="6148" max="6148" width="0" hidden="1" customWidth="1"/>
    <col min="6149" max="6149" width="8.42578125" customWidth="1"/>
    <col min="6150" max="6150" width="8.28515625" customWidth="1"/>
    <col min="6151" max="6152" width="8.42578125" customWidth="1"/>
    <col min="6153" max="6157" width="8.28515625" customWidth="1"/>
    <col min="6158" max="6158" width="10.28515625" customWidth="1"/>
    <col min="6160" max="6160" width="32.140625" customWidth="1"/>
    <col min="6401" max="6401" width="12.140625" customWidth="1"/>
    <col min="6402" max="6402" width="5.7109375" customWidth="1"/>
    <col min="6403" max="6403" width="22.28515625" customWidth="1"/>
    <col min="6404" max="6404" width="0" hidden="1" customWidth="1"/>
    <col min="6405" max="6405" width="8.42578125" customWidth="1"/>
    <col min="6406" max="6406" width="8.28515625" customWidth="1"/>
    <col min="6407" max="6408" width="8.42578125" customWidth="1"/>
    <col min="6409" max="6413" width="8.28515625" customWidth="1"/>
    <col min="6414" max="6414" width="10.28515625" customWidth="1"/>
    <col min="6416" max="6416" width="32.140625" customWidth="1"/>
    <col min="6657" max="6657" width="12.140625" customWidth="1"/>
    <col min="6658" max="6658" width="5.7109375" customWidth="1"/>
    <col min="6659" max="6659" width="22.28515625" customWidth="1"/>
    <col min="6660" max="6660" width="0" hidden="1" customWidth="1"/>
    <col min="6661" max="6661" width="8.42578125" customWidth="1"/>
    <col min="6662" max="6662" width="8.28515625" customWidth="1"/>
    <col min="6663" max="6664" width="8.42578125" customWidth="1"/>
    <col min="6665" max="6669" width="8.28515625" customWidth="1"/>
    <col min="6670" max="6670" width="10.28515625" customWidth="1"/>
    <col min="6672" max="6672" width="32.140625" customWidth="1"/>
    <col min="6913" max="6913" width="12.140625" customWidth="1"/>
    <col min="6914" max="6914" width="5.7109375" customWidth="1"/>
    <col min="6915" max="6915" width="22.28515625" customWidth="1"/>
    <col min="6916" max="6916" width="0" hidden="1" customWidth="1"/>
    <col min="6917" max="6917" width="8.42578125" customWidth="1"/>
    <col min="6918" max="6918" width="8.28515625" customWidth="1"/>
    <col min="6919" max="6920" width="8.42578125" customWidth="1"/>
    <col min="6921" max="6925" width="8.28515625" customWidth="1"/>
    <col min="6926" max="6926" width="10.28515625" customWidth="1"/>
    <col min="6928" max="6928" width="32.140625" customWidth="1"/>
    <col min="7169" max="7169" width="12.140625" customWidth="1"/>
    <col min="7170" max="7170" width="5.7109375" customWidth="1"/>
    <col min="7171" max="7171" width="22.28515625" customWidth="1"/>
    <col min="7172" max="7172" width="0" hidden="1" customWidth="1"/>
    <col min="7173" max="7173" width="8.42578125" customWidth="1"/>
    <col min="7174" max="7174" width="8.28515625" customWidth="1"/>
    <col min="7175" max="7176" width="8.42578125" customWidth="1"/>
    <col min="7177" max="7181" width="8.28515625" customWidth="1"/>
    <col min="7182" max="7182" width="10.28515625" customWidth="1"/>
    <col min="7184" max="7184" width="32.140625" customWidth="1"/>
    <col min="7425" max="7425" width="12.140625" customWidth="1"/>
    <col min="7426" max="7426" width="5.7109375" customWidth="1"/>
    <col min="7427" max="7427" width="22.28515625" customWidth="1"/>
    <col min="7428" max="7428" width="0" hidden="1" customWidth="1"/>
    <col min="7429" max="7429" width="8.42578125" customWidth="1"/>
    <col min="7430" max="7430" width="8.28515625" customWidth="1"/>
    <col min="7431" max="7432" width="8.42578125" customWidth="1"/>
    <col min="7433" max="7437" width="8.28515625" customWidth="1"/>
    <col min="7438" max="7438" width="10.28515625" customWidth="1"/>
    <col min="7440" max="7440" width="32.140625" customWidth="1"/>
    <col min="7681" max="7681" width="12.140625" customWidth="1"/>
    <col min="7682" max="7682" width="5.7109375" customWidth="1"/>
    <col min="7683" max="7683" width="22.28515625" customWidth="1"/>
    <col min="7684" max="7684" width="0" hidden="1" customWidth="1"/>
    <col min="7685" max="7685" width="8.42578125" customWidth="1"/>
    <col min="7686" max="7686" width="8.28515625" customWidth="1"/>
    <col min="7687" max="7688" width="8.42578125" customWidth="1"/>
    <col min="7689" max="7693" width="8.28515625" customWidth="1"/>
    <col min="7694" max="7694" width="10.28515625" customWidth="1"/>
    <col min="7696" max="7696" width="32.140625" customWidth="1"/>
    <col min="7937" max="7937" width="12.140625" customWidth="1"/>
    <col min="7938" max="7938" width="5.7109375" customWidth="1"/>
    <col min="7939" max="7939" width="22.28515625" customWidth="1"/>
    <col min="7940" max="7940" width="0" hidden="1" customWidth="1"/>
    <col min="7941" max="7941" width="8.42578125" customWidth="1"/>
    <col min="7942" max="7942" width="8.28515625" customWidth="1"/>
    <col min="7943" max="7944" width="8.42578125" customWidth="1"/>
    <col min="7945" max="7949" width="8.28515625" customWidth="1"/>
    <col min="7950" max="7950" width="10.28515625" customWidth="1"/>
    <col min="7952" max="7952" width="32.140625" customWidth="1"/>
    <col min="8193" max="8193" width="12.140625" customWidth="1"/>
    <col min="8194" max="8194" width="5.7109375" customWidth="1"/>
    <col min="8195" max="8195" width="22.28515625" customWidth="1"/>
    <col min="8196" max="8196" width="0" hidden="1" customWidth="1"/>
    <col min="8197" max="8197" width="8.42578125" customWidth="1"/>
    <col min="8198" max="8198" width="8.28515625" customWidth="1"/>
    <col min="8199" max="8200" width="8.42578125" customWidth="1"/>
    <col min="8201" max="8205" width="8.28515625" customWidth="1"/>
    <col min="8206" max="8206" width="10.28515625" customWidth="1"/>
    <col min="8208" max="8208" width="32.140625" customWidth="1"/>
    <col min="8449" max="8449" width="12.140625" customWidth="1"/>
    <col min="8450" max="8450" width="5.7109375" customWidth="1"/>
    <col min="8451" max="8451" width="22.28515625" customWidth="1"/>
    <col min="8452" max="8452" width="0" hidden="1" customWidth="1"/>
    <col min="8453" max="8453" width="8.42578125" customWidth="1"/>
    <col min="8454" max="8454" width="8.28515625" customWidth="1"/>
    <col min="8455" max="8456" width="8.42578125" customWidth="1"/>
    <col min="8457" max="8461" width="8.28515625" customWidth="1"/>
    <col min="8462" max="8462" width="10.28515625" customWidth="1"/>
    <col min="8464" max="8464" width="32.140625" customWidth="1"/>
    <col min="8705" max="8705" width="12.140625" customWidth="1"/>
    <col min="8706" max="8706" width="5.7109375" customWidth="1"/>
    <col min="8707" max="8707" width="22.28515625" customWidth="1"/>
    <col min="8708" max="8708" width="0" hidden="1" customWidth="1"/>
    <col min="8709" max="8709" width="8.42578125" customWidth="1"/>
    <col min="8710" max="8710" width="8.28515625" customWidth="1"/>
    <col min="8711" max="8712" width="8.42578125" customWidth="1"/>
    <col min="8713" max="8717" width="8.28515625" customWidth="1"/>
    <col min="8718" max="8718" width="10.28515625" customWidth="1"/>
    <col min="8720" max="8720" width="32.140625" customWidth="1"/>
    <col min="8961" max="8961" width="12.140625" customWidth="1"/>
    <col min="8962" max="8962" width="5.7109375" customWidth="1"/>
    <col min="8963" max="8963" width="22.28515625" customWidth="1"/>
    <col min="8964" max="8964" width="0" hidden="1" customWidth="1"/>
    <col min="8965" max="8965" width="8.42578125" customWidth="1"/>
    <col min="8966" max="8966" width="8.28515625" customWidth="1"/>
    <col min="8967" max="8968" width="8.42578125" customWidth="1"/>
    <col min="8969" max="8973" width="8.28515625" customWidth="1"/>
    <col min="8974" max="8974" width="10.28515625" customWidth="1"/>
    <col min="8976" max="8976" width="32.140625" customWidth="1"/>
    <col min="9217" max="9217" width="12.140625" customWidth="1"/>
    <col min="9218" max="9218" width="5.7109375" customWidth="1"/>
    <col min="9219" max="9219" width="22.28515625" customWidth="1"/>
    <col min="9220" max="9220" width="0" hidden="1" customWidth="1"/>
    <col min="9221" max="9221" width="8.42578125" customWidth="1"/>
    <col min="9222" max="9222" width="8.28515625" customWidth="1"/>
    <col min="9223" max="9224" width="8.42578125" customWidth="1"/>
    <col min="9225" max="9229" width="8.28515625" customWidth="1"/>
    <col min="9230" max="9230" width="10.28515625" customWidth="1"/>
    <col min="9232" max="9232" width="32.140625" customWidth="1"/>
    <col min="9473" max="9473" width="12.140625" customWidth="1"/>
    <col min="9474" max="9474" width="5.7109375" customWidth="1"/>
    <col min="9475" max="9475" width="22.28515625" customWidth="1"/>
    <col min="9476" max="9476" width="0" hidden="1" customWidth="1"/>
    <col min="9477" max="9477" width="8.42578125" customWidth="1"/>
    <col min="9478" max="9478" width="8.28515625" customWidth="1"/>
    <col min="9479" max="9480" width="8.42578125" customWidth="1"/>
    <col min="9481" max="9485" width="8.28515625" customWidth="1"/>
    <col min="9486" max="9486" width="10.28515625" customWidth="1"/>
    <col min="9488" max="9488" width="32.140625" customWidth="1"/>
    <col min="9729" max="9729" width="12.140625" customWidth="1"/>
    <col min="9730" max="9730" width="5.7109375" customWidth="1"/>
    <col min="9731" max="9731" width="22.28515625" customWidth="1"/>
    <col min="9732" max="9732" width="0" hidden="1" customWidth="1"/>
    <col min="9733" max="9733" width="8.42578125" customWidth="1"/>
    <col min="9734" max="9734" width="8.28515625" customWidth="1"/>
    <col min="9735" max="9736" width="8.42578125" customWidth="1"/>
    <col min="9737" max="9741" width="8.28515625" customWidth="1"/>
    <col min="9742" max="9742" width="10.28515625" customWidth="1"/>
    <col min="9744" max="9744" width="32.140625" customWidth="1"/>
    <col min="9985" max="9985" width="12.140625" customWidth="1"/>
    <col min="9986" max="9986" width="5.7109375" customWidth="1"/>
    <col min="9987" max="9987" width="22.28515625" customWidth="1"/>
    <col min="9988" max="9988" width="0" hidden="1" customWidth="1"/>
    <col min="9989" max="9989" width="8.42578125" customWidth="1"/>
    <col min="9990" max="9990" width="8.28515625" customWidth="1"/>
    <col min="9991" max="9992" width="8.42578125" customWidth="1"/>
    <col min="9993" max="9997" width="8.28515625" customWidth="1"/>
    <col min="9998" max="9998" width="10.28515625" customWidth="1"/>
    <col min="10000" max="10000" width="32.140625" customWidth="1"/>
    <col min="10241" max="10241" width="12.140625" customWidth="1"/>
    <col min="10242" max="10242" width="5.7109375" customWidth="1"/>
    <col min="10243" max="10243" width="22.28515625" customWidth="1"/>
    <col min="10244" max="10244" width="0" hidden="1" customWidth="1"/>
    <col min="10245" max="10245" width="8.42578125" customWidth="1"/>
    <col min="10246" max="10246" width="8.28515625" customWidth="1"/>
    <col min="10247" max="10248" width="8.42578125" customWidth="1"/>
    <col min="10249" max="10253" width="8.28515625" customWidth="1"/>
    <col min="10254" max="10254" width="10.28515625" customWidth="1"/>
    <col min="10256" max="10256" width="32.140625" customWidth="1"/>
    <col min="10497" max="10497" width="12.140625" customWidth="1"/>
    <col min="10498" max="10498" width="5.7109375" customWidth="1"/>
    <col min="10499" max="10499" width="22.28515625" customWidth="1"/>
    <col min="10500" max="10500" width="0" hidden="1" customWidth="1"/>
    <col min="10501" max="10501" width="8.42578125" customWidth="1"/>
    <col min="10502" max="10502" width="8.28515625" customWidth="1"/>
    <col min="10503" max="10504" width="8.42578125" customWidth="1"/>
    <col min="10505" max="10509" width="8.28515625" customWidth="1"/>
    <col min="10510" max="10510" width="10.28515625" customWidth="1"/>
    <col min="10512" max="10512" width="32.140625" customWidth="1"/>
    <col min="10753" max="10753" width="12.140625" customWidth="1"/>
    <col min="10754" max="10754" width="5.7109375" customWidth="1"/>
    <col min="10755" max="10755" width="22.28515625" customWidth="1"/>
    <col min="10756" max="10756" width="0" hidden="1" customWidth="1"/>
    <col min="10757" max="10757" width="8.42578125" customWidth="1"/>
    <col min="10758" max="10758" width="8.28515625" customWidth="1"/>
    <col min="10759" max="10760" width="8.42578125" customWidth="1"/>
    <col min="10761" max="10765" width="8.28515625" customWidth="1"/>
    <col min="10766" max="10766" width="10.28515625" customWidth="1"/>
    <col min="10768" max="10768" width="32.140625" customWidth="1"/>
    <col min="11009" max="11009" width="12.140625" customWidth="1"/>
    <col min="11010" max="11010" width="5.7109375" customWidth="1"/>
    <col min="11011" max="11011" width="22.28515625" customWidth="1"/>
    <col min="11012" max="11012" width="0" hidden="1" customWidth="1"/>
    <col min="11013" max="11013" width="8.42578125" customWidth="1"/>
    <col min="11014" max="11014" width="8.28515625" customWidth="1"/>
    <col min="11015" max="11016" width="8.42578125" customWidth="1"/>
    <col min="11017" max="11021" width="8.28515625" customWidth="1"/>
    <col min="11022" max="11022" width="10.28515625" customWidth="1"/>
    <col min="11024" max="11024" width="32.140625" customWidth="1"/>
    <col min="11265" max="11265" width="12.140625" customWidth="1"/>
    <col min="11266" max="11266" width="5.7109375" customWidth="1"/>
    <col min="11267" max="11267" width="22.28515625" customWidth="1"/>
    <col min="11268" max="11268" width="0" hidden="1" customWidth="1"/>
    <col min="11269" max="11269" width="8.42578125" customWidth="1"/>
    <col min="11270" max="11270" width="8.28515625" customWidth="1"/>
    <col min="11271" max="11272" width="8.42578125" customWidth="1"/>
    <col min="11273" max="11277" width="8.28515625" customWidth="1"/>
    <col min="11278" max="11278" width="10.28515625" customWidth="1"/>
    <col min="11280" max="11280" width="32.140625" customWidth="1"/>
    <col min="11521" max="11521" width="12.140625" customWidth="1"/>
    <col min="11522" max="11522" width="5.7109375" customWidth="1"/>
    <col min="11523" max="11523" width="22.28515625" customWidth="1"/>
    <col min="11524" max="11524" width="0" hidden="1" customWidth="1"/>
    <col min="11525" max="11525" width="8.42578125" customWidth="1"/>
    <col min="11526" max="11526" width="8.28515625" customWidth="1"/>
    <col min="11527" max="11528" width="8.42578125" customWidth="1"/>
    <col min="11529" max="11533" width="8.28515625" customWidth="1"/>
    <col min="11534" max="11534" width="10.28515625" customWidth="1"/>
    <col min="11536" max="11536" width="32.140625" customWidth="1"/>
    <col min="11777" max="11777" width="12.140625" customWidth="1"/>
    <col min="11778" max="11778" width="5.7109375" customWidth="1"/>
    <col min="11779" max="11779" width="22.28515625" customWidth="1"/>
    <col min="11780" max="11780" width="0" hidden="1" customWidth="1"/>
    <col min="11781" max="11781" width="8.42578125" customWidth="1"/>
    <col min="11782" max="11782" width="8.28515625" customWidth="1"/>
    <col min="11783" max="11784" width="8.42578125" customWidth="1"/>
    <col min="11785" max="11789" width="8.28515625" customWidth="1"/>
    <col min="11790" max="11790" width="10.28515625" customWidth="1"/>
    <col min="11792" max="11792" width="32.140625" customWidth="1"/>
    <col min="12033" max="12033" width="12.140625" customWidth="1"/>
    <col min="12034" max="12034" width="5.7109375" customWidth="1"/>
    <col min="12035" max="12035" width="22.28515625" customWidth="1"/>
    <col min="12036" max="12036" width="0" hidden="1" customWidth="1"/>
    <col min="12037" max="12037" width="8.42578125" customWidth="1"/>
    <col min="12038" max="12038" width="8.28515625" customWidth="1"/>
    <col min="12039" max="12040" width="8.42578125" customWidth="1"/>
    <col min="12041" max="12045" width="8.28515625" customWidth="1"/>
    <col min="12046" max="12046" width="10.28515625" customWidth="1"/>
    <col min="12048" max="12048" width="32.140625" customWidth="1"/>
    <col min="12289" max="12289" width="12.140625" customWidth="1"/>
    <col min="12290" max="12290" width="5.7109375" customWidth="1"/>
    <col min="12291" max="12291" width="22.28515625" customWidth="1"/>
    <col min="12292" max="12292" width="0" hidden="1" customWidth="1"/>
    <col min="12293" max="12293" width="8.42578125" customWidth="1"/>
    <col min="12294" max="12294" width="8.28515625" customWidth="1"/>
    <col min="12295" max="12296" width="8.42578125" customWidth="1"/>
    <col min="12297" max="12301" width="8.28515625" customWidth="1"/>
    <col min="12302" max="12302" width="10.28515625" customWidth="1"/>
    <col min="12304" max="12304" width="32.140625" customWidth="1"/>
    <col min="12545" max="12545" width="12.140625" customWidth="1"/>
    <col min="12546" max="12546" width="5.7109375" customWidth="1"/>
    <col min="12547" max="12547" width="22.28515625" customWidth="1"/>
    <col min="12548" max="12548" width="0" hidden="1" customWidth="1"/>
    <col min="12549" max="12549" width="8.42578125" customWidth="1"/>
    <col min="12550" max="12550" width="8.28515625" customWidth="1"/>
    <col min="12551" max="12552" width="8.42578125" customWidth="1"/>
    <col min="12553" max="12557" width="8.28515625" customWidth="1"/>
    <col min="12558" max="12558" width="10.28515625" customWidth="1"/>
    <col min="12560" max="12560" width="32.140625" customWidth="1"/>
    <col min="12801" max="12801" width="12.140625" customWidth="1"/>
    <col min="12802" max="12802" width="5.7109375" customWidth="1"/>
    <col min="12803" max="12803" width="22.28515625" customWidth="1"/>
    <col min="12804" max="12804" width="0" hidden="1" customWidth="1"/>
    <col min="12805" max="12805" width="8.42578125" customWidth="1"/>
    <col min="12806" max="12806" width="8.28515625" customWidth="1"/>
    <col min="12807" max="12808" width="8.42578125" customWidth="1"/>
    <col min="12809" max="12813" width="8.28515625" customWidth="1"/>
    <col min="12814" max="12814" width="10.28515625" customWidth="1"/>
    <col min="12816" max="12816" width="32.140625" customWidth="1"/>
    <col min="13057" max="13057" width="12.140625" customWidth="1"/>
    <col min="13058" max="13058" width="5.7109375" customWidth="1"/>
    <col min="13059" max="13059" width="22.28515625" customWidth="1"/>
    <col min="13060" max="13060" width="0" hidden="1" customWidth="1"/>
    <col min="13061" max="13061" width="8.42578125" customWidth="1"/>
    <col min="13062" max="13062" width="8.28515625" customWidth="1"/>
    <col min="13063" max="13064" width="8.42578125" customWidth="1"/>
    <col min="13065" max="13069" width="8.28515625" customWidth="1"/>
    <col min="13070" max="13070" width="10.28515625" customWidth="1"/>
    <col min="13072" max="13072" width="32.140625" customWidth="1"/>
    <col min="13313" max="13313" width="12.140625" customWidth="1"/>
    <col min="13314" max="13314" width="5.7109375" customWidth="1"/>
    <col min="13315" max="13315" width="22.28515625" customWidth="1"/>
    <col min="13316" max="13316" width="0" hidden="1" customWidth="1"/>
    <col min="13317" max="13317" width="8.42578125" customWidth="1"/>
    <col min="13318" max="13318" width="8.28515625" customWidth="1"/>
    <col min="13319" max="13320" width="8.42578125" customWidth="1"/>
    <col min="13321" max="13325" width="8.28515625" customWidth="1"/>
    <col min="13326" max="13326" width="10.28515625" customWidth="1"/>
    <col min="13328" max="13328" width="32.140625" customWidth="1"/>
    <col min="13569" max="13569" width="12.140625" customWidth="1"/>
    <col min="13570" max="13570" width="5.7109375" customWidth="1"/>
    <col min="13571" max="13571" width="22.28515625" customWidth="1"/>
    <col min="13572" max="13572" width="0" hidden="1" customWidth="1"/>
    <col min="13573" max="13573" width="8.42578125" customWidth="1"/>
    <col min="13574" max="13574" width="8.28515625" customWidth="1"/>
    <col min="13575" max="13576" width="8.42578125" customWidth="1"/>
    <col min="13577" max="13581" width="8.28515625" customWidth="1"/>
    <col min="13582" max="13582" width="10.28515625" customWidth="1"/>
    <col min="13584" max="13584" width="32.140625" customWidth="1"/>
    <col min="13825" max="13825" width="12.140625" customWidth="1"/>
    <col min="13826" max="13826" width="5.7109375" customWidth="1"/>
    <col min="13827" max="13827" width="22.28515625" customWidth="1"/>
    <col min="13828" max="13828" width="0" hidden="1" customWidth="1"/>
    <col min="13829" max="13829" width="8.42578125" customWidth="1"/>
    <col min="13830" max="13830" width="8.28515625" customWidth="1"/>
    <col min="13831" max="13832" width="8.42578125" customWidth="1"/>
    <col min="13833" max="13837" width="8.28515625" customWidth="1"/>
    <col min="13838" max="13838" width="10.28515625" customWidth="1"/>
    <col min="13840" max="13840" width="32.140625" customWidth="1"/>
    <col min="14081" max="14081" width="12.140625" customWidth="1"/>
    <col min="14082" max="14082" width="5.7109375" customWidth="1"/>
    <col min="14083" max="14083" width="22.28515625" customWidth="1"/>
    <col min="14084" max="14084" width="0" hidden="1" customWidth="1"/>
    <col min="14085" max="14085" width="8.42578125" customWidth="1"/>
    <col min="14086" max="14086" width="8.28515625" customWidth="1"/>
    <col min="14087" max="14088" width="8.42578125" customWidth="1"/>
    <col min="14089" max="14093" width="8.28515625" customWidth="1"/>
    <col min="14094" max="14094" width="10.28515625" customWidth="1"/>
    <col min="14096" max="14096" width="32.140625" customWidth="1"/>
    <col min="14337" max="14337" width="12.140625" customWidth="1"/>
    <col min="14338" max="14338" width="5.7109375" customWidth="1"/>
    <col min="14339" max="14339" width="22.28515625" customWidth="1"/>
    <col min="14340" max="14340" width="0" hidden="1" customWidth="1"/>
    <col min="14341" max="14341" width="8.42578125" customWidth="1"/>
    <col min="14342" max="14342" width="8.28515625" customWidth="1"/>
    <col min="14343" max="14344" width="8.42578125" customWidth="1"/>
    <col min="14345" max="14349" width="8.28515625" customWidth="1"/>
    <col min="14350" max="14350" width="10.28515625" customWidth="1"/>
    <col min="14352" max="14352" width="32.140625" customWidth="1"/>
    <col min="14593" max="14593" width="12.140625" customWidth="1"/>
    <col min="14594" max="14594" width="5.7109375" customWidth="1"/>
    <col min="14595" max="14595" width="22.28515625" customWidth="1"/>
    <col min="14596" max="14596" width="0" hidden="1" customWidth="1"/>
    <col min="14597" max="14597" width="8.42578125" customWidth="1"/>
    <col min="14598" max="14598" width="8.28515625" customWidth="1"/>
    <col min="14599" max="14600" width="8.42578125" customWidth="1"/>
    <col min="14601" max="14605" width="8.28515625" customWidth="1"/>
    <col min="14606" max="14606" width="10.28515625" customWidth="1"/>
    <col min="14608" max="14608" width="32.140625" customWidth="1"/>
    <col min="14849" max="14849" width="12.140625" customWidth="1"/>
    <col min="14850" max="14850" width="5.7109375" customWidth="1"/>
    <col min="14851" max="14851" width="22.28515625" customWidth="1"/>
    <col min="14852" max="14852" width="0" hidden="1" customWidth="1"/>
    <col min="14853" max="14853" width="8.42578125" customWidth="1"/>
    <col min="14854" max="14854" width="8.28515625" customWidth="1"/>
    <col min="14855" max="14856" width="8.42578125" customWidth="1"/>
    <col min="14857" max="14861" width="8.28515625" customWidth="1"/>
    <col min="14862" max="14862" width="10.28515625" customWidth="1"/>
    <col min="14864" max="14864" width="32.140625" customWidth="1"/>
    <col min="15105" max="15105" width="12.140625" customWidth="1"/>
    <col min="15106" max="15106" width="5.7109375" customWidth="1"/>
    <col min="15107" max="15107" width="22.28515625" customWidth="1"/>
    <col min="15108" max="15108" width="0" hidden="1" customWidth="1"/>
    <col min="15109" max="15109" width="8.42578125" customWidth="1"/>
    <col min="15110" max="15110" width="8.28515625" customWidth="1"/>
    <col min="15111" max="15112" width="8.42578125" customWidth="1"/>
    <col min="15113" max="15117" width="8.28515625" customWidth="1"/>
    <col min="15118" max="15118" width="10.28515625" customWidth="1"/>
    <col min="15120" max="15120" width="32.140625" customWidth="1"/>
    <col min="15361" max="15361" width="12.140625" customWidth="1"/>
    <col min="15362" max="15362" width="5.7109375" customWidth="1"/>
    <col min="15363" max="15363" width="22.28515625" customWidth="1"/>
    <col min="15364" max="15364" width="0" hidden="1" customWidth="1"/>
    <col min="15365" max="15365" width="8.42578125" customWidth="1"/>
    <col min="15366" max="15366" width="8.28515625" customWidth="1"/>
    <col min="15367" max="15368" width="8.42578125" customWidth="1"/>
    <col min="15369" max="15373" width="8.28515625" customWidth="1"/>
    <col min="15374" max="15374" width="10.28515625" customWidth="1"/>
    <col min="15376" max="15376" width="32.140625" customWidth="1"/>
    <col min="15617" max="15617" width="12.140625" customWidth="1"/>
    <col min="15618" max="15618" width="5.7109375" customWidth="1"/>
    <col min="15619" max="15619" width="22.28515625" customWidth="1"/>
    <col min="15620" max="15620" width="0" hidden="1" customWidth="1"/>
    <col min="15621" max="15621" width="8.42578125" customWidth="1"/>
    <col min="15622" max="15622" width="8.28515625" customWidth="1"/>
    <col min="15623" max="15624" width="8.42578125" customWidth="1"/>
    <col min="15625" max="15629" width="8.28515625" customWidth="1"/>
    <col min="15630" max="15630" width="10.28515625" customWidth="1"/>
    <col min="15632" max="15632" width="32.140625" customWidth="1"/>
    <col min="15873" max="15873" width="12.140625" customWidth="1"/>
    <col min="15874" max="15874" width="5.7109375" customWidth="1"/>
    <col min="15875" max="15875" width="22.28515625" customWidth="1"/>
    <col min="15876" max="15876" width="0" hidden="1" customWidth="1"/>
    <col min="15877" max="15877" width="8.42578125" customWidth="1"/>
    <col min="15878" max="15878" width="8.28515625" customWidth="1"/>
    <col min="15879" max="15880" width="8.42578125" customWidth="1"/>
    <col min="15881" max="15885" width="8.28515625" customWidth="1"/>
    <col min="15886" max="15886" width="10.28515625" customWidth="1"/>
    <col min="15888" max="15888" width="32.140625" customWidth="1"/>
    <col min="16129" max="16129" width="12.140625" customWidth="1"/>
    <col min="16130" max="16130" width="5.7109375" customWidth="1"/>
    <col min="16131" max="16131" width="22.28515625" customWidth="1"/>
    <col min="16132" max="16132" width="0" hidden="1" customWidth="1"/>
    <col min="16133" max="16133" width="8.42578125" customWidth="1"/>
    <col min="16134" max="16134" width="8.28515625" customWidth="1"/>
    <col min="16135" max="16136" width="8.42578125" customWidth="1"/>
    <col min="16137" max="16141" width="8.28515625" customWidth="1"/>
    <col min="16142" max="16142" width="10.28515625" customWidth="1"/>
    <col min="16144" max="16144" width="32.140625" customWidth="1"/>
  </cols>
  <sheetData>
    <row r="1" spans="1:14" s="530" customFormat="1" ht="30" customHeight="1" thickBot="1">
      <c r="A1" s="854" t="s">
        <v>1309</v>
      </c>
      <c r="B1" s="855"/>
      <c r="C1" s="855"/>
      <c r="D1" s="855"/>
      <c r="E1" s="855"/>
      <c r="F1" s="855"/>
      <c r="G1" s="855"/>
      <c r="H1" s="855"/>
      <c r="I1" s="855"/>
      <c r="J1" s="855"/>
      <c r="K1" s="855"/>
      <c r="L1" s="855"/>
      <c r="M1" s="855"/>
      <c r="N1" s="855"/>
    </row>
    <row r="2" spans="1:14" ht="44.25" customHeight="1">
      <c r="A2" s="805" t="s">
        <v>529</v>
      </c>
      <c r="B2" s="805" t="s">
        <v>530</v>
      </c>
      <c r="C2" s="805" t="s">
        <v>531</v>
      </c>
      <c r="D2" s="808" t="s">
        <v>1609</v>
      </c>
      <c r="E2" s="842" t="s">
        <v>1610</v>
      </c>
      <c r="F2" s="843"/>
      <c r="G2" s="843"/>
      <c r="H2" s="843"/>
      <c r="I2" s="843"/>
      <c r="J2" s="843"/>
      <c r="K2" s="844"/>
      <c r="L2" s="844"/>
      <c r="M2" s="845"/>
      <c r="N2" s="531"/>
    </row>
    <row r="3" spans="1:14">
      <c r="A3" s="806"/>
      <c r="B3" s="806"/>
      <c r="C3" s="806"/>
      <c r="D3" s="809"/>
      <c r="E3" s="846"/>
      <c r="F3" s="847"/>
      <c r="G3" s="847"/>
      <c r="H3" s="847"/>
      <c r="I3" s="847"/>
      <c r="J3" s="847"/>
      <c r="K3" s="848"/>
      <c r="L3" s="848"/>
      <c r="M3" s="849"/>
      <c r="N3" s="806" t="s">
        <v>532</v>
      </c>
    </row>
    <row r="4" spans="1:14" ht="2.25" customHeight="1" thickBot="1">
      <c r="A4" s="806"/>
      <c r="B4" s="806"/>
      <c r="C4" s="806"/>
      <c r="D4" s="809"/>
      <c r="E4" s="846"/>
      <c r="F4" s="847"/>
      <c r="G4" s="847"/>
      <c r="H4" s="847"/>
      <c r="I4" s="847"/>
      <c r="J4" s="847"/>
      <c r="K4" s="848"/>
      <c r="L4" s="848"/>
      <c r="M4" s="849"/>
      <c r="N4" s="832"/>
    </row>
    <row r="5" spans="1:14" ht="29.25" customHeight="1" thickBot="1">
      <c r="A5" s="806"/>
      <c r="B5" s="806"/>
      <c r="C5" s="806"/>
      <c r="D5" s="809"/>
      <c r="E5" s="829" t="s">
        <v>533</v>
      </c>
      <c r="F5" s="850"/>
      <c r="G5" s="851"/>
      <c r="H5" s="829" t="s">
        <v>534</v>
      </c>
      <c r="I5" s="850"/>
      <c r="J5" s="851"/>
      <c r="K5" s="829" t="s">
        <v>535</v>
      </c>
      <c r="L5" s="830"/>
      <c r="M5" s="831"/>
      <c r="N5" s="832"/>
    </row>
    <row r="6" spans="1:14" ht="45" customHeight="1" thickBot="1">
      <c r="A6" s="807"/>
      <c r="B6" s="807"/>
      <c r="C6" s="807"/>
      <c r="D6" s="810"/>
      <c r="E6" s="532" t="s">
        <v>536</v>
      </c>
      <c r="F6" s="532" t="s">
        <v>537</v>
      </c>
      <c r="G6" s="532" t="s">
        <v>538</v>
      </c>
      <c r="H6" s="532" t="s">
        <v>536</v>
      </c>
      <c r="I6" s="532" t="s">
        <v>539</v>
      </c>
      <c r="J6" s="532" t="s">
        <v>540</v>
      </c>
      <c r="K6" s="533" t="s">
        <v>541</v>
      </c>
      <c r="L6" s="533" t="s">
        <v>542</v>
      </c>
      <c r="M6" s="533" t="s">
        <v>543</v>
      </c>
      <c r="N6" s="816"/>
    </row>
    <row r="7" spans="1:14" ht="18" customHeight="1">
      <c r="A7" s="811" t="s">
        <v>544</v>
      </c>
      <c r="B7" s="814" t="s">
        <v>545</v>
      </c>
      <c r="C7" s="534" t="s">
        <v>1611</v>
      </c>
      <c r="D7" s="534"/>
      <c r="E7" s="535"/>
      <c r="F7" s="535"/>
      <c r="G7" s="535"/>
      <c r="H7" s="535"/>
      <c r="I7" s="535"/>
      <c r="J7" s="535"/>
      <c r="K7" s="535"/>
      <c r="L7" s="535"/>
      <c r="M7" s="535"/>
      <c r="N7" s="817" t="s">
        <v>546</v>
      </c>
    </row>
    <row r="8" spans="1:14" ht="111" customHeight="1" thickBot="1">
      <c r="A8" s="812"/>
      <c r="B8" s="815"/>
      <c r="C8" s="536" t="s">
        <v>1612</v>
      </c>
      <c r="D8" s="537">
        <f>ROUNDDOWN(4688*9.11/100+4688,)</f>
        <v>5115</v>
      </c>
      <c r="E8" s="538">
        <f>D8</f>
        <v>5115</v>
      </c>
      <c r="F8" s="538">
        <f>ROUNDDOWN(D8*1.25,0)</f>
        <v>6393</v>
      </c>
      <c r="G8" s="538">
        <f>ROUNDDOWN(D8*1.5,0)</f>
        <v>7672</v>
      </c>
      <c r="H8" s="538">
        <f>D8</f>
        <v>5115</v>
      </c>
      <c r="I8" s="538">
        <f>ROUNDDOWN(D8*1.5,0)</f>
        <v>7672</v>
      </c>
      <c r="J8" s="538">
        <f>ROUNDDOWN(D8*2,0)</f>
        <v>10230</v>
      </c>
      <c r="K8" s="538">
        <f>ROUNDDOWN(D8*1.5,0)</f>
        <v>7672</v>
      </c>
      <c r="L8" s="538">
        <f>ROUNDDOWN(D8*2,0)</f>
        <v>10230</v>
      </c>
      <c r="M8" s="538">
        <f>ROUNDDOWN(D8*3,0)</f>
        <v>15345</v>
      </c>
      <c r="N8" s="818"/>
    </row>
    <row r="9" spans="1:14" ht="48.75" thickBot="1">
      <c r="A9" s="813"/>
      <c r="B9" s="816"/>
      <c r="C9" s="539" t="s">
        <v>1613</v>
      </c>
      <c r="D9" s="537">
        <f>ROUNDDOWN((4688*9.11/100)+4688,0)</f>
        <v>5115</v>
      </c>
      <c r="E9" s="538">
        <f>D9</f>
        <v>5115</v>
      </c>
      <c r="F9" s="538">
        <f>ROUNDDOWN(D9*1.25,0)</f>
        <v>6393</v>
      </c>
      <c r="G9" s="538">
        <f>ROUNDDOWN(D9*1.5,0)</f>
        <v>7672</v>
      </c>
      <c r="H9" s="538">
        <f>D9</f>
        <v>5115</v>
      </c>
      <c r="I9" s="538">
        <f>ROUNDDOWN(D9*1.5,0)</f>
        <v>7672</v>
      </c>
      <c r="J9" s="538">
        <f>ROUNDDOWN(D9*2,0)</f>
        <v>10230</v>
      </c>
      <c r="K9" s="538">
        <f>ROUNDDOWN(D9*1.5,0)</f>
        <v>7672</v>
      </c>
      <c r="L9" s="538">
        <f>ROUNDDOWN(D9*2,0)</f>
        <v>10230</v>
      </c>
      <c r="M9" s="538">
        <f>ROUNDDOWN(D9*3,0)</f>
        <v>15345</v>
      </c>
      <c r="N9" s="540"/>
    </row>
    <row r="10" spans="1:14" ht="63" customHeight="1" thickBot="1">
      <c r="A10" s="852" t="s">
        <v>547</v>
      </c>
      <c r="B10" s="819" t="s">
        <v>548</v>
      </c>
      <c r="C10" s="541" t="s">
        <v>1614</v>
      </c>
      <c r="D10" s="542">
        <f>ROUNDDOWN((11735*9.11/100)+11735,0)</f>
        <v>12804</v>
      </c>
      <c r="E10" s="543">
        <f>D10</f>
        <v>12804</v>
      </c>
      <c r="F10" s="543">
        <f>ROUNDDOWN(D10*1.25,0)</f>
        <v>16005</v>
      </c>
      <c r="G10" s="543">
        <f>ROUNDDOWN(D10*1.5,0)</f>
        <v>19206</v>
      </c>
      <c r="H10" s="543">
        <f>D10</f>
        <v>12804</v>
      </c>
      <c r="I10" s="543">
        <f>ROUNDDOWN(D10*1.5,0)</f>
        <v>19206</v>
      </c>
      <c r="J10" s="543">
        <f>ROUNDDOWN(D10*2,0)</f>
        <v>25608</v>
      </c>
      <c r="K10" s="543">
        <f>ROUNDDOWN(D10*1.5,0)</f>
        <v>19206</v>
      </c>
      <c r="L10" s="543">
        <f>ROUNDDOWN(D10*2,0)</f>
        <v>25608</v>
      </c>
      <c r="M10" s="543">
        <f>ROUNDDOWN(D10*3,0)</f>
        <v>38412</v>
      </c>
      <c r="N10" s="544" t="s">
        <v>549</v>
      </c>
    </row>
    <row r="11" spans="1:14" ht="54.75" customHeight="1" thickBot="1">
      <c r="A11" s="852"/>
      <c r="B11" s="853"/>
      <c r="C11" s="541" t="s">
        <v>1615</v>
      </c>
      <c r="D11" s="542">
        <f>ROUNDDOWN((11735*9.11/100)+11735,0)</f>
        <v>12804</v>
      </c>
      <c r="E11" s="543">
        <f>D11</f>
        <v>12804</v>
      </c>
      <c r="F11" s="543">
        <f>ROUNDDOWN(D11*1.25,0)</f>
        <v>16005</v>
      </c>
      <c r="G11" s="543">
        <f>ROUNDDOWN(D11*1.5,0)</f>
        <v>19206</v>
      </c>
      <c r="H11" s="543">
        <f>D11</f>
        <v>12804</v>
      </c>
      <c r="I11" s="543">
        <f>ROUNDDOWN(D11*1.5,0)</f>
        <v>19206</v>
      </c>
      <c r="J11" s="543">
        <f>ROUNDDOWN(D11*2,0)</f>
        <v>25608</v>
      </c>
      <c r="K11" s="543">
        <f>ROUNDDOWN(D11*1.5,0)</f>
        <v>19206</v>
      </c>
      <c r="L11" s="543">
        <f>ROUNDDOWN(D11*2,0)</f>
        <v>25608</v>
      </c>
      <c r="M11" s="543">
        <f>ROUNDDOWN(D11*3,0)</f>
        <v>38412</v>
      </c>
      <c r="N11" s="544" t="s">
        <v>549</v>
      </c>
    </row>
    <row r="12" spans="1:14" ht="113.25" customHeight="1" thickBot="1">
      <c r="A12" s="822"/>
      <c r="B12" s="820"/>
      <c r="C12" s="541" t="s">
        <v>1616</v>
      </c>
      <c r="D12" s="542">
        <f>ROUNDDOWN((5864*9.11/100)+5864,0)</f>
        <v>6398</v>
      </c>
      <c r="E12" s="543" t="s">
        <v>54</v>
      </c>
      <c r="F12" s="543" t="s">
        <v>54</v>
      </c>
      <c r="G12" s="543" t="s">
        <v>54</v>
      </c>
      <c r="H12" s="543" t="s">
        <v>54</v>
      </c>
      <c r="I12" s="543" t="s">
        <v>54</v>
      </c>
      <c r="J12" s="543">
        <f>ROUNDDOWN(D12*2,0)</f>
        <v>12796</v>
      </c>
      <c r="K12" s="543" t="s">
        <v>54</v>
      </c>
      <c r="L12" s="543" t="s">
        <v>54</v>
      </c>
      <c r="M12" s="543">
        <f>ROUNDDOWN(D12*3,0)</f>
        <v>19194</v>
      </c>
      <c r="N12" s="544" t="s">
        <v>549</v>
      </c>
    </row>
    <row r="13" spans="1:14" ht="44.25" customHeight="1" thickBot="1">
      <c r="A13" s="805" t="s">
        <v>529</v>
      </c>
      <c r="B13" s="805" t="s">
        <v>349</v>
      </c>
      <c r="C13" s="805" t="s">
        <v>531</v>
      </c>
      <c r="D13" s="808" t="s">
        <v>1310</v>
      </c>
      <c r="E13" s="842" t="s">
        <v>1617</v>
      </c>
      <c r="F13" s="843"/>
      <c r="G13" s="843"/>
      <c r="H13" s="843"/>
      <c r="I13" s="843"/>
      <c r="J13" s="843"/>
      <c r="K13" s="844"/>
      <c r="L13" s="844"/>
      <c r="M13" s="845"/>
      <c r="N13" s="531"/>
    </row>
    <row r="14" spans="1:14" ht="29.25" customHeight="1" thickBot="1">
      <c r="A14" s="806"/>
      <c r="B14" s="806"/>
      <c r="C14" s="806"/>
      <c r="D14" s="809"/>
      <c r="E14" s="829" t="s">
        <v>533</v>
      </c>
      <c r="F14" s="850"/>
      <c r="G14" s="851"/>
      <c r="H14" s="829" t="s">
        <v>534</v>
      </c>
      <c r="I14" s="850"/>
      <c r="J14" s="851"/>
      <c r="K14" s="829" t="s">
        <v>535</v>
      </c>
      <c r="L14" s="830"/>
      <c r="M14" s="831"/>
      <c r="N14" s="832"/>
    </row>
    <row r="15" spans="1:14" ht="49.5" customHeight="1" thickBot="1">
      <c r="A15" s="807"/>
      <c r="B15" s="807"/>
      <c r="C15" s="807"/>
      <c r="D15" s="810"/>
      <c r="E15" s="532" t="s">
        <v>536</v>
      </c>
      <c r="F15" s="532" t="s">
        <v>537</v>
      </c>
      <c r="G15" s="532" t="s">
        <v>538</v>
      </c>
      <c r="H15" s="532" t="s">
        <v>536</v>
      </c>
      <c r="I15" s="532" t="s">
        <v>539</v>
      </c>
      <c r="J15" s="532" t="s">
        <v>540</v>
      </c>
      <c r="K15" s="533" t="s">
        <v>541</v>
      </c>
      <c r="L15" s="533" t="s">
        <v>542</v>
      </c>
      <c r="M15" s="533" t="s">
        <v>543</v>
      </c>
      <c r="N15" s="816"/>
    </row>
    <row r="16" spans="1:14" ht="80.25" customHeight="1" thickBot="1">
      <c r="A16" s="545"/>
      <c r="B16" s="546" t="s">
        <v>548</v>
      </c>
      <c r="C16" s="547" t="s">
        <v>1618</v>
      </c>
      <c r="D16" s="548">
        <f>ROUNDDOWN((3516*9.11/100)+3516,0)</f>
        <v>3836</v>
      </c>
      <c r="E16" s="548">
        <f>D16</f>
        <v>3836</v>
      </c>
      <c r="F16" s="548">
        <f>ROUNDDOWN(D16*1.25,0)</f>
        <v>4795</v>
      </c>
      <c r="G16" s="548">
        <f>ROUNDDOWN(D16*1.5,0)</f>
        <v>5754</v>
      </c>
      <c r="H16" s="548">
        <f>D16</f>
        <v>3836</v>
      </c>
      <c r="I16" s="548">
        <f>ROUNDDOWN(D16*1.5,0)</f>
        <v>5754</v>
      </c>
      <c r="J16" s="548">
        <f>ROUNDDOWN(D16*2,0)</f>
        <v>7672</v>
      </c>
      <c r="K16" s="548">
        <f>ROUNDDOWN(D16*1.5,0)</f>
        <v>5754</v>
      </c>
      <c r="L16" s="548">
        <f>ROUNDDOWN(D16*2,0)</f>
        <v>7672</v>
      </c>
      <c r="M16" s="548">
        <f>ROUNDDOWN(D16*3,0)</f>
        <v>11508</v>
      </c>
      <c r="N16" s="544" t="s">
        <v>550</v>
      </c>
    </row>
    <row r="17" spans="1:14" ht="61.5" customHeight="1" thickBot="1">
      <c r="A17" s="545" t="s">
        <v>547</v>
      </c>
      <c r="B17" s="546" t="s">
        <v>548</v>
      </c>
      <c r="C17" s="547" t="s">
        <v>1619</v>
      </c>
      <c r="D17" s="548">
        <f>ROUNDDOWN((3516*9.11/100)+3516,0)</f>
        <v>3836</v>
      </c>
      <c r="E17" s="548">
        <f>D17</f>
        <v>3836</v>
      </c>
      <c r="F17" s="548">
        <f>ROUNDDOWN(D17*1.25,0)</f>
        <v>4795</v>
      </c>
      <c r="G17" s="548">
        <f>ROUNDDOWN(D17*1.5,0)</f>
        <v>5754</v>
      </c>
      <c r="H17" s="548">
        <f>D17</f>
        <v>3836</v>
      </c>
      <c r="I17" s="548">
        <f>ROUNDDOWN(D17*1.5,0)</f>
        <v>5754</v>
      </c>
      <c r="J17" s="548">
        <f>ROUNDDOWN(D17*2,0)</f>
        <v>7672</v>
      </c>
      <c r="K17" s="548">
        <f>ROUNDDOWN(D17*1.5,0)</f>
        <v>5754</v>
      </c>
      <c r="L17" s="548">
        <f>ROUNDDOWN(D17*2,0)</f>
        <v>7672</v>
      </c>
      <c r="M17" s="548">
        <f>ROUNDDOWN(D17*3,0)</f>
        <v>11508</v>
      </c>
      <c r="N17" s="544" t="s">
        <v>550</v>
      </c>
    </row>
    <row r="18" spans="1:14" ht="103.5" customHeight="1" thickBot="1">
      <c r="A18" s="545"/>
      <c r="B18" s="546" t="s">
        <v>548</v>
      </c>
      <c r="C18" s="549" t="s">
        <v>1620</v>
      </c>
      <c r="D18" s="548">
        <f>ROUNDDOWN((2342*9.11/100)+2342,0)</f>
        <v>2555</v>
      </c>
      <c r="E18" s="548">
        <f>D18</f>
        <v>2555</v>
      </c>
      <c r="F18" s="548">
        <f>ROUNDDOWN(D18*1.25,0)</f>
        <v>3193</v>
      </c>
      <c r="G18" s="548">
        <f>ROUNDDOWN(D18*1.5,0)</f>
        <v>3832</v>
      </c>
      <c r="H18" s="548">
        <f>D18</f>
        <v>2555</v>
      </c>
      <c r="I18" s="548">
        <f>ROUNDDOWN(D18*1.5,0)</f>
        <v>3832</v>
      </c>
      <c r="J18" s="548">
        <f>ROUNDDOWN(D18*2,0)</f>
        <v>5110</v>
      </c>
      <c r="K18" s="548">
        <f>ROUNDDOWN(D18*1.5,0)</f>
        <v>3832</v>
      </c>
      <c r="L18" s="548">
        <f>ROUNDDOWN(D18*2,0)</f>
        <v>5110</v>
      </c>
      <c r="M18" s="548">
        <f>ROUNDDOWN(D18*3,0)</f>
        <v>7665</v>
      </c>
      <c r="N18" s="550" t="s">
        <v>551</v>
      </c>
    </row>
    <row r="19" spans="1:14" ht="78" customHeight="1" thickBot="1">
      <c r="A19" s="551"/>
      <c r="B19" s="546" t="s">
        <v>548</v>
      </c>
      <c r="C19" s="547" t="s">
        <v>1621</v>
      </c>
      <c r="D19" s="548">
        <f>ROUNDDOWN((3516*9.11/100)+3516,0)</f>
        <v>3836</v>
      </c>
      <c r="E19" s="548">
        <f>D19</f>
        <v>3836</v>
      </c>
      <c r="F19" s="548">
        <f>ROUNDDOWN(D19*1.25,0)</f>
        <v>4795</v>
      </c>
      <c r="G19" s="548">
        <f>ROUNDDOWN(D19*1.5,0)</f>
        <v>5754</v>
      </c>
      <c r="H19" s="548">
        <f>D19</f>
        <v>3836</v>
      </c>
      <c r="I19" s="548">
        <f>ROUNDDOWN(D19*1.5,0)</f>
        <v>5754</v>
      </c>
      <c r="J19" s="548">
        <f>ROUNDDOWN(D19*2,0)</f>
        <v>7672</v>
      </c>
      <c r="K19" s="548">
        <f>ROUNDDOWN(D19*1.5,0)</f>
        <v>5754</v>
      </c>
      <c r="L19" s="548">
        <f>ROUNDDOWN(D19*2,0)</f>
        <v>7672</v>
      </c>
      <c r="M19" s="548">
        <f>ROUNDDOWN(D19*3,0)</f>
        <v>11508</v>
      </c>
      <c r="N19" s="544" t="s">
        <v>550</v>
      </c>
    </row>
    <row r="20" spans="1:14" ht="50.25" customHeight="1" thickBot="1">
      <c r="A20" s="833" t="s">
        <v>552</v>
      </c>
      <c r="B20" s="552" t="s">
        <v>553</v>
      </c>
      <c r="C20" s="553" t="s">
        <v>1622</v>
      </c>
      <c r="D20" s="537">
        <f>ROUNDDOWN((3516*9.11/100)+3516,0)</f>
        <v>3836</v>
      </c>
      <c r="E20" s="538">
        <f>D20</f>
        <v>3836</v>
      </c>
      <c r="F20" s="538">
        <f>ROUNDDOWN(D20*1.25,0)</f>
        <v>4795</v>
      </c>
      <c r="G20" s="538">
        <f>ROUNDDOWN(D20*1.5,0)</f>
        <v>5754</v>
      </c>
      <c r="H20" s="538">
        <f>D20</f>
        <v>3836</v>
      </c>
      <c r="I20" s="538">
        <f>ROUNDDOWN(D20*1.5,0)</f>
        <v>5754</v>
      </c>
      <c r="J20" s="538">
        <f>ROUNDDOWN(D20*2,0)</f>
        <v>7672</v>
      </c>
      <c r="K20" s="538">
        <f>ROUNDDOWN(D20*1.5,0)</f>
        <v>5754</v>
      </c>
      <c r="L20" s="538">
        <f>ROUNDDOWN(D20*2,0)</f>
        <v>7672</v>
      </c>
      <c r="M20" s="538">
        <f>ROUNDDOWN(D20*3,0)</f>
        <v>11508</v>
      </c>
      <c r="N20" s="539" t="s">
        <v>554</v>
      </c>
    </row>
    <row r="21" spans="1:14">
      <c r="A21" s="834"/>
      <c r="B21" s="814" t="s">
        <v>553</v>
      </c>
      <c r="C21" s="534"/>
      <c r="D21" s="534"/>
      <c r="E21" s="535"/>
      <c r="F21" s="535"/>
      <c r="G21" s="535"/>
      <c r="H21" s="535"/>
      <c r="I21" s="535"/>
      <c r="J21" s="535"/>
      <c r="K21" s="824">
        <f>ROUNDDOWN(D22*1.5,0)</f>
        <v>5754</v>
      </c>
      <c r="L21" s="824">
        <f>ROUNDDOWN(D22*2,0)</f>
        <v>7672</v>
      </c>
      <c r="M21" s="824">
        <f>ROUNDDOWN(D22*3,0)</f>
        <v>11508</v>
      </c>
      <c r="N21" s="837" t="s">
        <v>555</v>
      </c>
    </row>
    <row r="22" spans="1:14" ht="21" customHeight="1">
      <c r="A22" s="834"/>
      <c r="B22" s="815"/>
      <c r="C22" s="534" t="s">
        <v>1623</v>
      </c>
      <c r="D22" s="554">
        <f>ROUNDDOWN((3516*9.11/100)+3516,0)</f>
        <v>3836</v>
      </c>
      <c r="E22" s="554" t="s">
        <v>54</v>
      </c>
      <c r="F22" s="554" t="s">
        <v>54</v>
      </c>
      <c r="G22" s="554" t="s">
        <v>54</v>
      </c>
      <c r="H22" s="554" t="s">
        <v>54</v>
      </c>
      <c r="I22" s="554" t="s">
        <v>54</v>
      </c>
      <c r="J22" s="554" t="s">
        <v>54</v>
      </c>
      <c r="K22" s="836"/>
      <c r="L22" s="836"/>
      <c r="M22" s="836"/>
      <c r="N22" s="838"/>
    </row>
    <row r="23" spans="1:14" ht="35.25" customHeight="1" thickBot="1">
      <c r="A23" s="835"/>
      <c r="B23" s="823"/>
      <c r="C23" s="555"/>
      <c r="D23" s="555"/>
      <c r="E23" s="538"/>
      <c r="F23" s="538"/>
      <c r="G23" s="538"/>
      <c r="H23" s="538"/>
      <c r="I23" s="538"/>
      <c r="J23" s="538"/>
      <c r="K23" s="826"/>
      <c r="L23" s="826"/>
      <c r="M23" s="826"/>
      <c r="N23" s="839"/>
    </row>
    <row r="24" spans="1:14" ht="44.25" customHeight="1" thickBot="1">
      <c r="A24" s="805" t="s">
        <v>529</v>
      </c>
      <c r="B24" s="805" t="s">
        <v>530</v>
      </c>
      <c r="C24" s="805" t="s">
        <v>531</v>
      </c>
      <c r="D24" s="808" t="s">
        <v>1310</v>
      </c>
      <c r="E24" s="842" t="s">
        <v>1617</v>
      </c>
      <c r="F24" s="843"/>
      <c r="G24" s="843"/>
      <c r="H24" s="843"/>
      <c r="I24" s="843"/>
      <c r="J24" s="843"/>
      <c r="K24" s="844"/>
      <c r="L24" s="844"/>
      <c r="M24" s="845"/>
      <c r="N24" s="531"/>
    </row>
    <row r="25" spans="1:14" ht="29.25" customHeight="1" thickBot="1">
      <c r="A25" s="806"/>
      <c r="B25" s="806"/>
      <c r="C25" s="806"/>
      <c r="D25" s="809"/>
      <c r="E25" s="829" t="s">
        <v>533</v>
      </c>
      <c r="F25" s="850"/>
      <c r="G25" s="851"/>
      <c r="H25" s="829" t="s">
        <v>534</v>
      </c>
      <c r="I25" s="850"/>
      <c r="J25" s="851"/>
      <c r="K25" s="829" t="s">
        <v>535</v>
      </c>
      <c r="L25" s="830"/>
      <c r="M25" s="831"/>
      <c r="N25" s="832"/>
    </row>
    <row r="26" spans="1:14" ht="42.75" customHeight="1" thickBot="1">
      <c r="A26" s="807"/>
      <c r="B26" s="807"/>
      <c r="C26" s="807"/>
      <c r="D26" s="810"/>
      <c r="E26" s="532" t="s">
        <v>536</v>
      </c>
      <c r="F26" s="532" t="s">
        <v>537</v>
      </c>
      <c r="G26" s="532" t="s">
        <v>538</v>
      </c>
      <c r="H26" s="532" t="s">
        <v>536</v>
      </c>
      <c r="I26" s="532" t="s">
        <v>539</v>
      </c>
      <c r="J26" s="532" t="s">
        <v>540</v>
      </c>
      <c r="K26" s="532" t="s">
        <v>541</v>
      </c>
      <c r="L26" s="532" t="s">
        <v>542</v>
      </c>
      <c r="M26" s="532" t="s">
        <v>543</v>
      </c>
      <c r="N26" s="816"/>
    </row>
    <row r="27" spans="1:14" ht="28.5" customHeight="1" thickBot="1">
      <c r="A27" s="545"/>
      <c r="B27" s="819" t="s">
        <v>556</v>
      </c>
      <c r="C27" s="840" t="s">
        <v>1624</v>
      </c>
      <c r="D27" s="556">
        <f>ROUNDDOWN((7038*9.11/100)+7038,0)</f>
        <v>7679</v>
      </c>
      <c r="E27" s="548">
        <f>D27</f>
        <v>7679</v>
      </c>
      <c r="F27" s="548">
        <f>ROUNDDOWN(D27*1.25,0)</f>
        <v>9598</v>
      </c>
      <c r="G27" s="548">
        <f>ROUNDDOWN(D27*1.5,0)</f>
        <v>11518</v>
      </c>
      <c r="H27" s="548">
        <f>D27</f>
        <v>7679</v>
      </c>
      <c r="I27" s="548">
        <f>ROUNDDOWN(D27*1.5,0)</f>
        <v>11518</v>
      </c>
      <c r="J27" s="548">
        <f>ROUNDDOWN(D27*2,0)</f>
        <v>15358</v>
      </c>
      <c r="K27" s="548">
        <f>ROUNDDOWN(D27*1.5,0)</f>
        <v>11518</v>
      </c>
      <c r="L27" s="548">
        <f>ROUNDDOWN(D27*2,0)</f>
        <v>15358</v>
      </c>
      <c r="M27" s="548">
        <f>ROUNDDOWN(D27*3,0)</f>
        <v>23037</v>
      </c>
      <c r="N27" s="544" t="s">
        <v>546</v>
      </c>
    </row>
    <row r="28" spans="1:14" ht="72" customHeight="1" thickBot="1">
      <c r="A28" s="545" t="s">
        <v>557</v>
      </c>
      <c r="B28" s="820"/>
      <c r="C28" s="841"/>
      <c r="D28" s="557">
        <f>ROUNDDOWN((10560*9.11/100)+10560,0)</f>
        <v>11522</v>
      </c>
      <c r="E28" s="548">
        <f>D28</f>
        <v>11522</v>
      </c>
      <c r="F28" s="548">
        <f>ROUNDDOWN(D28*1.25,0)</f>
        <v>14402</v>
      </c>
      <c r="G28" s="548">
        <f>ROUNDDOWN(D28*1.5,0)</f>
        <v>17283</v>
      </c>
      <c r="H28" s="548">
        <f>D28</f>
        <v>11522</v>
      </c>
      <c r="I28" s="548">
        <f>ROUNDDOWN(D28*1.5,0)</f>
        <v>17283</v>
      </c>
      <c r="J28" s="548">
        <f>ROUNDDOWN(D28*2,0)</f>
        <v>23044</v>
      </c>
      <c r="K28" s="548">
        <f>ROUNDDOWN(D28*1.5,0)</f>
        <v>17283</v>
      </c>
      <c r="L28" s="548">
        <f>ROUNDDOWN(D28*2,0)</f>
        <v>23044</v>
      </c>
      <c r="M28" s="548">
        <f>ROUNDDOWN(D28*3,0)</f>
        <v>34566</v>
      </c>
      <c r="N28" s="544" t="s">
        <v>549</v>
      </c>
    </row>
    <row r="29" spans="1:14" ht="51" customHeight="1">
      <c r="A29" s="558"/>
      <c r="B29" s="819" t="s">
        <v>556</v>
      </c>
      <c r="C29" s="821" t="s">
        <v>1625</v>
      </c>
      <c r="D29" s="827">
        <f>ROUNDDOWN((3516*9.11/100)+3516,0)</f>
        <v>3836</v>
      </c>
      <c r="E29" s="827">
        <f>D29</f>
        <v>3836</v>
      </c>
      <c r="F29" s="827">
        <f>ROUNDDOWN(D29*1.25,0)</f>
        <v>4795</v>
      </c>
      <c r="G29" s="827">
        <f>ROUNDDOWN(D29*1.5,0)</f>
        <v>5754</v>
      </c>
      <c r="H29" s="827">
        <f>D29</f>
        <v>3836</v>
      </c>
      <c r="I29" s="827">
        <f>ROUNDDOWN(D29*1.5,0)</f>
        <v>5754</v>
      </c>
      <c r="J29" s="827">
        <f>ROUNDDOWN(D29*2,0)</f>
        <v>7672</v>
      </c>
      <c r="K29" s="827">
        <f>ROUNDDOWN(D29*1.5,0)</f>
        <v>5754</v>
      </c>
      <c r="L29" s="827">
        <f>ROUNDDOWN(D29*2,0)</f>
        <v>7672</v>
      </c>
      <c r="M29" s="827">
        <f>ROUNDDOWN(D29*3,0)</f>
        <v>11508</v>
      </c>
      <c r="N29" s="856" t="s">
        <v>550</v>
      </c>
    </row>
    <row r="30" spans="1:14" ht="20.25" customHeight="1" thickBot="1">
      <c r="A30" s="559"/>
      <c r="B30" s="820"/>
      <c r="C30" s="822"/>
      <c r="D30" s="828"/>
      <c r="E30" s="816"/>
      <c r="F30" s="816"/>
      <c r="G30" s="816"/>
      <c r="H30" s="816"/>
      <c r="I30" s="816"/>
      <c r="J30" s="816"/>
      <c r="K30" s="816"/>
      <c r="L30" s="816"/>
      <c r="M30" s="816"/>
      <c r="N30" s="857"/>
    </row>
    <row r="31" spans="1:14" ht="9.75" customHeight="1">
      <c r="A31" s="811" t="s">
        <v>558</v>
      </c>
      <c r="B31" s="814" t="s">
        <v>559</v>
      </c>
      <c r="C31" s="817" t="s">
        <v>560</v>
      </c>
      <c r="D31" s="824">
        <f>ROUNDDOWN((2342*9.11/100)+2342,0)</f>
        <v>2555</v>
      </c>
      <c r="E31" s="824">
        <f>D31</f>
        <v>2555</v>
      </c>
      <c r="F31" s="824">
        <f>ROUNDDOWN(D31*1.25,0)</f>
        <v>3193</v>
      </c>
      <c r="G31" s="824">
        <f>ROUNDDOWN(D31*1.5,0)</f>
        <v>3832</v>
      </c>
      <c r="H31" s="824">
        <f>D31</f>
        <v>2555</v>
      </c>
      <c r="I31" s="824">
        <f>ROUNDDOWN(D31*1.5,0)</f>
        <v>3832</v>
      </c>
      <c r="J31" s="824">
        <f>ROUNDDOWN(D31*2,0)</f>
        <v>5110</v>
      </c>
      <c r="K31" s="824">
        <f>ROUNDDOWN(D31*1.5,0)</f>
        <v>3832</v>
      </c>
      <c r="L31" s="824">
        <f>ROUNDDOWN(D31*2,0)</f>
        <v>5110</v>
      </c>
      <c r="M31" s="824">
        <f>ROUNDDOWN(D31*3,0)</f>
        <v>7665</v>
      </c>
      <c r="N31" s="837" t="s">
        <v>1626</v>
      </c>
    </row>
    <row r="32" spans="1:14" ht="144" customHeight="1" thickBot="1">
      <c r="A32" s="813"/>
      <c r="B32" s="823"/>
      <c r="C32" s="818"/>
      <c r="D32" s="825"/>
      <c r="E32" s="826"/>
      <c r="F32" s="826"/>
      <c r="G32" s="826"/>
      <c r="H32" s="826"/>
      <c r="I32" s="826"/>
      <c r="J32" s="826"/>
      <c r="K32" s="826"/>
      <c r="L32" s="826"/>
      <c r="M32" s="826"/>
      <c r="N32" s="839"/>
    </row>
    <row r="33" spans="1:16" ht="57" customHeight="1">
      <c r="A33" s="821" t="s">
        <v>561</v>
      </c>
      <c r="B33" s="819" t="s">
        <v>559</v>
      </c>
      <c r="C33" s="560" t="s">
        <v>562</v>
      </c>
      <c r="D33" s="560"/>
      <c r="E33" s="827">
        <f>D34</f>
        <v>2555</v>
      </c>
      <c r="F33" s="827">
        <f>ROUNDDOWN(D34*1.25,0)</f>
        <v>3193</v>
      </c>
      <c r="G33" s="827">
        <f>ROUNDDOWN(D34*1.5,0)</f>
        <v>3832</v>
      </c>
      <c r="H33" s="827">
        <f>D34</f>
        <v>2555</v>
      </c>
      <c r="I33" s="827">
        <f>ROUNDDOWN(D34*1.5,0)</f>
        <v>3832</v>
      </c>
      <c r="J33" s="827">
        <f>ROUNDDOWN(D34*2,0)</f>
        <v>5110</v>
      </c>
      <c r="K33" s="827">
        <f>ROUNDDOWN(D34*1.5,0)</f>
        <v>3832</v>
      </c>
      <c r="L33" s="827">
        <f>ROUNDDOWN(D34*2,0)</f>
        <v>5110</v>
      </c>
      <c r="M33" s="827">
        <f>ROUNDDOWN(D34*3,0)</f>
        <v>7665</v>
      </c>
      <c r="N33" s="856" t="s">
        <v>1627</v>
      </c>
    </row>
    <row r="34" spans="1:16" ht="55.5" customHeight="1">
      <c r="A34" s="852"/>
      <c r="B34" s="853"/>
      <c r="C34" s="561" t="s">
        <v>563</v>
      </c>
      <c r="D34" s="562">
        <f>ROUNDDOWN((2342*9.11/100)+2342,0)</f>
        <v>2555</v>
      </c>
      <c r="E34" s="832"/>
      <c r="F34" s="832"/>
      <c r="G34" s="832"/>
      <c r="H34" s="832"/>
      <c r="I34" s="832"/>
      <c r="J34" s="832"/>
      <c r="K34" s="832"/>
      <c r="L34" s="832"/>
      <c r="M34" s="832"/>
      <c r="N34" s="858"/>
    </row>
    <row r="35" spans="1:16" ht="61.5" customHeight="1" thickBot="1">
      <c r="A35" s="822"/>
      <c r="B35" s="820"/>
      <c r="C35" s="544" t="s">
        <v>564</v>
      </c>
      <c r="D35" s="544"/>
      <c r="E35" s="816"/>
      <c r="F35" s="816"/>
      <c r="G35" s="816"/>
      <c r="H35" s="816"/>
      <c r="I35" s="816"/>
      <c r="J35" s="816"/>
      <c r="K35" s="816"/>
      <c r="L35" s="816"/>
      <c r="M35" s="816"/>
      <c r="N35" s="859"/>
    </row>
    <row r="36" spans="1:16" ht="44.25" customHeight="1">
      <c r="A36" s="805" t="s">
        <v>529</v>
      </c>
      <c r="B36" s="805" t="s">
        <v>530</v>
      </c>
      <c r="C36" s="805" t="s">
        <v>531</v>
      </c>
      <c r="D36" s="808" t="s">
        <v>1628</v>
      </c>
      <c r="E36" s="842" t="s">
        <v>1617</v>
      </c>
      <c r="F36" s="843"/>
      <c r="G36" s="843"/>
      <c r="H36" s="843"/>
      <c r="I36" s="843"/>
      <c r="J36" s="843"/>
      <c r="K36" s="844"/>
      <c r="L36" s="844"/>
      <c r="M36" s="845"/>
      <c r="N36" s="531"/>
    </row>
    <row r="37" spans="1:16">
      <c r="A37" s="806"/>
      <c r="B37" s="806"/>
      <c r="C37" s="806"/>
      <c r="D37" s="809"/>
      <c r="E37" s="846"/>
      <c r="F37" s="847"/>
      <c r="G37" s="847"/>
      <c r="H37" s="847"/>
      <c r="I37" s="847"/>
      <c r="J37" s="847"/>
      <c r="K37" s="848"/>
      <c r="L37" s="848"/>
      <c r="M37" s="849"/>
      <c r="N37" s="806" t="s">
        <v>532</v>
      </c>
    </row>
    <row r="38" spans="1:16" ht="22.5" customHeight="1" thickBot="1">
      <c r="A38" s="806"/>
      <c r="B38" s="806"/>
      <c r="C38" s="806"/>
      <c r="D38" s="809"/>
      <c r="E38" s="846"/>
      <c r="F38" s="847"/>
      <c r="G38" s="847"/>
      <c r="H38" s="847"/>
      <c r="I38" s="847"/>
      <c r="J38" s="847"/>
      <c r="K38" s="848"/>
      <c r="L38" s="848"/>
      <c r="M38" s="849"/>
      <c r="N38" s="832"/>
    </row>
    <row r="39" spans="1:16" ht="29.25" customHeight="1" thickBot="1">
      <c r="A39" s="806"/>
      <c r="B39" s="806"/>
      <c r="C39" s="806"/>
      <c r="D39" s="809"/>
      <c r="E39" s="829" t="s">
        <v>533</v>
      </c>
      <c r="F39" s="850"/>
      <c r="G39" s="851"/>
      <c r="H39" s="829" t="s">
        <v>534</v>
      </c>
      <c r="I39" s="850"/>
      <c r="J39" s="851"/>
      <c r="K39" s="829" t="s">
        <v>535</v>
      </c>
      <c r="L39" s="830"/>
      <c r="M39" s="831"/>
      <c r="N39" s="832"/>
    </row>
    <row r="40" spans="1:16" ht="44.25" customHeight="1" thickBot="1">
      <c r="A40" s="807"/>
      <c r="B40" s="807"/>
      <c r="C40" s="807"/>
      <c r="D40" s="810"/>
      <c r="E40" s="532" t="s">
        <v>536</v>
      </c>
      <c r="F40" s="532" t="s">
        <v>537</v>
      </c>
      <c r="G40" s="532" t="s">
        <v>538</v>
      </c>
      <c r="H40" s="532" t="s">
        <v>536</v>
      </c>
      <c r="I40" s="532" t="s">
        <v>539</v>
      </c>
      <c r="J40" s="532" t="s">
        <v>540</v>
      </c>
      <c r="K40" s="532" t="s">
        <v>541</v>
      </c>
      <c r="L40" s="532" t="s">
        <v>542</v>
      </c>
      <c r="M40" s="532" t="s">
        <v>543</v>
      </c>
      <c r="N40" s="816"/>
    </row>
    <row r="41" spans="1:16" ht="176.25" customHeight="1" thickBot="1">
      <c r="A41" s="833" t="s">
        <v>565</v>
      </c>
      <c r="B41" s="563" t="s">
        <v>566</v>
      </c>
      <c r="C41" s="564" t="s">
        <v>1629</v>
      </c>
      <c r="D41" s="565">
        <f>ROUNDDOWN((3516*9.11/100)+3516,0)</f>
        <v>3836</v>
      </c>
      <c r="E41" s="538">
        <f>D41</f>
        <v>3836</v>
      </c>
      <c r="F41" s="538">
        <f>ROUNDDOWN(D41*1.25,0)</f>
        <v>4795</v>
      </c>
      <c r="G41" s="538">
        <f>ROUNDDOWN(D41*1.5,0)</f>
        <v>5754</v>
      </c>
      <c r="H41" s="538">
        <f>D41</f>
        <v>3836</v>
      </c>
      <c r="I41" s="538">
        <f>ROUNDDOWN(D41*1.5,0)</f>
        <v>5754</v>
      </c>
      <c r="J41" s="538">
        <f>ROUNDDOWN(D41*2,0)</f>
        <v>7672</v>
      </c>
      <c r="K41" s="538">
        <f>ROUNDDOWN(D41*1.5,0)</f>
        <v>5754</v>
      </c>
      <c r="L41" s="538">
        <f>ROUNDDOWN(D41*2,0)</f>
        <v>7672</v>
      </c>
      <c r="M41" s="538">
        <f>ROUNDDOWN(D41*3,0)</f>
        <v>11508</v>
      </c>
      <c r="N41" s="539" t="s">
        <v>567</v>
      </c>
      <c r="P41" s="566"/>
    </row>
    <row r="42" spans="1:16" ht="57.75" customHeight="1" thickBot="1">
      <c r="A42" s="834"/>
      <c r="B42" s="552" t="s">
        <v>566</v>
      </c>
      <c r="C42" s="567" t="s">
        <v>1630</v>
      </c>
      <c r="D42" s="538">
        <f>ROUNDDOWN((4688*9.11/100)+4688,0)</f>
        <v>5115</v>
      </c>
      <c r="E42" s="565">
        <f>D42</f>
        <v>5115</v>
      </c>
      <c r="F42" s="538">
        <f>ROUNDDOWN(D42*1.25,0)</f>
        <v>6393</v>
      </c>
      <c r="G42" s="538">
        <f>ROUNDDOWN(D42*1.5,0)</f>
        <v>7672</v>
      </c>
      <c r="H42" s="538">
        <f>D42</f>
        <v>5115</v>
      </c>
      <c r="I42" s="538">
        <f>ROUNDDOWN(D42*1.5,0)</f>
        <v>7672</v>
      </c>
      <c r="J42" s="538">
        <f>ROUNDDOWN(D42*2,0)</f>
        <v>10230</v>
      </c>
      <c r="K42" s="538">
        <f>ROUNDDOWN(D42*1.5,0)</f>
        <v>7672</v>
      </c>
      <c r="L42" s="538">
        <f>ROUNDDOWN(D42*2,0)</f>
        <v>10230</v>
      </c>
      <c r="M42" s="538">
        <f>ROUNDDOWN(D42*3,0)</f>
        <v>15345</v>
      </c>
      <c r="N42" s="555" t="s">
        <v>546</v>
      </c>
    </row>
    <row r="43" spans="1:16" ht="108.75" customHeight="1" thickBot="1">
      <c r="A43" s="835"/>
      <c r="B43" s="552" t="s">
        <v>566</v>
      </c>
      <c r="C43" s="567" t="s">
        <v>1631</v>
      </c>
      <c r="D43" s="538">
        <f>ROUNDDOWN((4688*9.11/100)+4688,0)</f>
        <v>5115</v>
      </c>
      <c r="E43" s="538">
        <f>D43</f>
        <v>5115</v>
      </c>
      <c r="F43" s="538">
        <f>D43</f>
        <v>5115</v>
      </c>
      <c r="G43" s="538">
        <f>D43</f>
        <v>5115</v>
      </c>
      <c r="H43" s="538">
        <f>D43</f>
        <v>5115</v>
      </c>
      <c r="I43" s="538">
        <f>D43</f>
        <v>5115</v>
      </c>
      <c r="J43" s="538">
        <f>D43</f>
        <v>5115</v>
      </c>
      <c r="K43" s="538">
        <f>D43</f>
        <v>5115</v>
      </c>
      <c r="L43" s="538">
        <f>D43</f>
        <v>5115</v>
      </c>
      <c r="M43" s="538">
        <f>D43</f>
        <v>5115</v>
      </c>
      <c r="N43" s="555" t="s">
        <v>546</v>
      </c>
    </row>
    <row r="44" spans="1:16" ht="103.5" customHeight="1" thickBot="1">
      <c r="A44" s="568" t="s">
        <v>568</v>
      </c>
      <c r="B44" s="546" t="s">
        <v>569</v>
      </c>
      <c r="C44" s="547" t="s">
        <v>1632</v>
      </c>
      <c r="D44" s="543">
        <f>ROUNDDOWN((2342*9.11/100)+2342,0)</f>
        <v>2555</v>
      </c>
      <c r="E44" s="543">
        <f>D44</f>
        <v>2555</v>
      </c>
      <c r="F44" s="543">
        <f>D44</f>
        <v>2555</v>
      </c>
      <c r="G44" s="543">
        <f>D44</f>
        <v>2555</v>
      </c>
      <c r="H44" s="543">
        <f>D44</f>
        <v>2555</v>
      </c>
      <c r="I44" s="543">
        <f>D44</f>
        <v>2555</v>
      </c>
      <c r="J44" s="543">
        <f>D44</f>
        <v>2555</v>
      </c>
      <c r="K44" s="543">
        <f>D44</f>
        <v>2555</v>
      </c>
      <c r="L44" s="543">
        <f>D44</f>
        <v>2555</v>
      </c>
      <c r="M44" s="543">
        <f>D44</f>
        <v>2555</v>
      </c>
      <c r="N44" s="550" t="s">
        <v>570</v>
      </c>
    </row>
    <row r="45" spans="1:16" ht="18.75" customHeight="1">
      <c r="A45" s="805" t="s">
        <v>529</v>
      </c>
      <c r="B45" s="805" t="s">
        <v>530</v>
      </c>
      <c r="C45" s="805" t="s">
        <v>531</v>
      </c>
      <c r="D45" s="808" t="s">
        <v>1628</v>
      </c>
      <c r="E45" s="842" t="s">
        <v>1617</v>
      </c>
      <c r="F45" s="843"/>
      <c r="G45" s="843"/>
      <c r="H45" s="843"/>
      <c r="I45" s="843"/>
      <c r="J45" s="843"/>
      <c r="K45" s="844"/>
      <c r="L45" s="844"/>
      <c r="M45" s="845"/>
      <c r="N45" s="531"/>
    </row>
    <row r="46" spans="1:16">
      <c r="A46" s="806"/>
      <c r="B46" s="806"/>
      <c r="C46" s="806"/>
      <c r="D46" s="809"/>
      <c r="E46" s="846"/>
      <c r="F46" s="847"/>
      <c r="G46" s="847"/>
      <c r="H46" s="847"/>
      <c r="I46" s="847"/>
      <c r="J46" s="847"/>
      <c r="K46" s="848"/>
      <c r="L46" s="848"/>
      <c r="M46" s="849"/>
      <c r="N46" s="806" t="s">
        <v>532</v>
      </c>
    </row>
    <row r="47" spans="1:16" ht="22.5" customHeight="1" thickBot="1">
      <c r="A47" s="806"/>
      <c r="B47" s="806"/>
      <c r="C47" s="806"/>
      <c r="D47" s="809"/>
      <c r="E47" s="846"/>
      <c r="F47" s="847"/>
      <c r="G47" s="847"/>
      <c r="H47" s="847"/>
      <c r="I47" s="847"/>
      <c r="J47" s="847"/>
      <c r="K47" s="848"/>
      <c r="L47" s="848"/>
      <c r="M47" s="849"/>
      <c r="N47" s="832"/>
    </row>
    <row r="48" spans="1:16" ht="29.25" customHeight="1" thickBot="1">
      <c r="A48" s="806"/>
      <c r="B48" s="806"/>
      <c r="C48" s="806"/>
      <c r="D48" s="809"/>
      <c r="E48" s="829" t="s">
        <v>533</v>
      </c>
      <c r="F48" s="850"/>
      <c r="G48" s="851"/>
      <c r="H48" s="829" t="s">
        <v>534</v>
      </c>
      <c r="I48" s="850"/>
      <c r="J48" s="851"/>
      <c r="K48" s="829" t="s">
        <v>535</v>
      </c>
      <c r="L48" s="830"/>
      <c r="M48" s="831"/>
      <c r="N48" s="832"/>
    </row>
    <row r="49" spans="1:14" ht="44.25" customHeight="1" thickBot="1">
      <c r="A49" s="807"/>
      <c r="B49" s="807"/>
      <c r="C49" s="807"/>
      <c r="D49" s="810"/>
      <c r="E49" s="532" t="s">
        <v>536</v>
      </c>
      <c r="F49" s="532" t="s">
        <v>537</v>
      </c>
      <c r="G49" s="532" t="s">
        <v>538</v>
      </c>
      <c r="H49" s="532" t="s">
        <v>536</v>
      </c>
      <c r="I49" s="532" t="s">
        <v>539</v>
      </c>
      <c r="J49" s="532" t="s">
        <v>540</v>
      </c>
      <c r="K49" s="532" t="s">
        <v>541</v>
      </c>
      <c r="L49" s="532" t="s">
        <v>542</v>
      </c>
      <c r="M49" s="532" t="s">
        <v>543</v>
      </c>
      <c r="N49" s="816"/>
    </row>
    <row r="50" spans="1:14" ht="99" customHeight="1" thickBot="1">
      <c r="A50" s="569" t="s">
        <v>571</v>
      </c>
      <c r="B50" s="552" t="s">
        <v>572</v>
      </c>
      <c r="C50" s="555" t="s">
        <v>573</v>
      </c>
      <c r="D50" s="538">
        <f>ROUNDDOWN((2342*9.11/100)+2342,0)</f>
        <v>2555</v>
      </c>
      <c r="E50" s="538">
        <f t="shared" ref="E50:E55" si="0">D50</f>
        <v>2555</v>
      </c>
      <c r="F50" s="538">
        <f>D50</f>
        <v>2555</v>
      </c>
      <c r="G50" s="538">
        <f>D50</f>
        <v>2555</v>
      </c>
      <c r="H50" s="538">
        <f t="shared" ref="H50:H55" si="1">D50</f>
        <v>2555</v>
      </c>
      <c r="I50" s="538">
        <f>D50</f>
        <v>2555</v>
      </c>
      <c r="J50" s="538">
        <f>D50</f>
        <v>2555</v>
      </c>
      <c r="K50" s="538">
        <f>D50</f>
        <v>2555</v>
      </c>
      <c r="L50" s="538">
        <f>D50</f>
        <v>2555</v>
      </c>
      <c r="M50" s="538">
        <f>D50</f>
        <v>2555</v>
      </c>
      <c r="N50" s="570" t="s">
        <v>574</v>
      </c>
    </row>
    <row r="51" spans="1:14" ht="61.5" customHeight="1" thickBot="1">
      <c r="A51" s="551" t="s">
        <v>575</v>
      </c>
      <c r="B51" s="546" t="s">
        <v>576</v>
      </c>
      <c r="C51" s="544" t="s">
        <v>577</v>
      </c>
      <c r="D51" s="571">
        <f>ROUNDDOWN((948*9.11/100)+948,0)</f>
        <v>1034</v>
      </c>
      <c r="E51" s="543">
        <f t="shared" si="0"/>
        <v>1034</v>
      </c>
      <c r="F51" s="543">
        <f>D51</f>
        <v>1034</v>
      </c>
      <c r="G51" s="543">
        <f>D51</f>
        <v>1034</v>
      </c>
      <c r="H51" s="543">
        <f t="shared" si="1"/>
        <v>1034</v>
      </c>
      <c r="I51" s="543">
        <f>D51</f>
        <v>1034</v>
      </c>
      <c r="J51" s="543">
        <f>D51</f>
        <v>1034</v>
      </c>
      <c r="K51" s="543">
        <f>D51</f>
        <v>1034</v>
      </c>
      <c r="L51" s="543">
        <f>D51</f>
        <v>1034</v>
      </c>
      <c r="M51" s="543">
        <f>D51</f>
        <v>1034</v>
      </c>
      <c r="N51" s="550" t="s">
        <v>578</v>
      </c>
    </row>
    <row r="52" spans="1:14" ht="72" customHeight="1" thickBot="1">
      <c r="A52" s="569" t="s">
        <v>579</v>
      </c>
      <c r="B52" s="552" t="s">
        <v>580</v>
      </c>
      <c r="C52" s="555" t="s">
        <v>581</v>
      </c>
      <c r="D52" s="538">
        <f>ROUNDDOWN((2342*9.11/100)+2342,0)</f>
        <v>2555</v>
      </c>
      <c r="E52" s="538">
        <f t="shared" si="0"/>
        <v>2555</v>
      </c>
      <c r="F52" s="538">
        <f>ROUNDDOWN(D52*1.25,0)</f>
        <v>3193</v>
      </c>
      <c r="G52" s="538">
        <f>ROUNDDOWN(D52*1.5,0)</f>
        <v>3832</v>
      </c>
      <c r="H52" s="538">
        <f t="shared" si="1"/>
        <v>2555</v>
      </c>
      <c r="I52" s="538">
        <f>ROUNDDOWN(D52*1.5,0)</f>
        <v>3832</v>
      </c>
      <c r="J52" s="538">
        <f>ROUNDDOWN(D52*2,0)</f>
        <v>5110</v>
      </c>
      <c r="K52" s="538">
        <f>ROUNDDOWN(D52*1.5,0)</f>
        <v>3832</v>
      </c>
      <c r="L52" s="538">
        <f>ROUNDDOWN(D52*2,0)</f>
        <v>5110</v>
      </c>
      <c r="M52" s="538">
        <f>ROUNDDOWN(D52*3,0)</f>
        <v>7665</v>
      </c>
      <c r="N52" s="555" t="s">
        <v>582</v>
      </c>
    </row>
    <row r="53" spans="1:14" ht="54" customHeight="1" thickBot="1">
      <c r="A53" s="821" t="s">
        <v>583</v>
      </c>
      <c r="B53" s="546" t="s">
        <v>584</v>
      </c>
      <c r="C53" s="547" t="s">
        <v>1633</v>
      </c>
      <c r="D53" s="543">
        <f>ROUNDDOWN((2342*9.11/100)+2342,0)</f>
        <v>2555</v>
      </c>
      <c r="E53" s="543">
        <f t="shared" si="0"/>
        <v>2555</v>
      </c>
      <c r="F53" s="543">
        <f>ROUNDDOWN(D53*1.25,0)</f>
        <v>3193</v>
      </c>
      <c r="G53" s="543">
        <f>ROUNDDOWN(D53*1.5,0)</f>
        <v>3832</v>
      </c>
      <c r="H53" s="543">
        <f t="shared" si="1"/>
        <v>2555</v>
      </c>
      <c r="I53" s="543">
        <f>ROUNDDOWN(D53*1.5,0)</f>
        <v>3832</v>
      </c>
      <c r="J53" s="543">
        <f>ROUNDDOWN(D53*2,0)</f>
        <v>5110</v>
      </c>
      <c r="K53" s="543">
        <f>ROUNDDOWN(D53*1.5,0)</f>
        <v>3832</v>
      </c>
      <c r="L53" s="543">
        <f>ROUNDDOWN(D53*2,0)</f>
        <v>5110</v>
      </c>
      <c r="M53" s="543">
        <f>ROUNDDOWN(D53*3,0)</f>
        <v>7665</v>
      </c>
      <c r="N53" s="544" t="s">
        <v>546</v>
      </c>
    </row>
    <row r="54" spans="1:14" ht="60.75" customHeight="1" thickBot="1">
      <c r="A54" s="852"/>
      <c r="B54" s="546" t="s">
        <v>584</v>
      </c>
      <c r="C54" s="547" t="s">
        <v>1634</v>
      </c>
      <c r="D54" s="543">
        <f>ROUNDDOWN((3516*9.11/100)+3516,0)</f>
        <v>3836</v>
      </c>
      <c r="E54" s="543">
        <f t="shared" si="0"/>
        <v>3836</v>
      </c>
      <c r="F54" s="543">
        <f>ROUNDDOWN(D54*1.25,0)</f>
        <v>4795</v>
      </c>
      <c r="G54" s="543">
        <f>ROUNDDOWN(D54*1.5,0)</f>
        <v>5754</v>
      </c>
      <c r="H54" s="543">
        <f t="shared" si="1"/>
        <v>3836</v>
      </c>
      <c r="I54" s="543">
        <f>ROUNDDOWN(D54*1.5,0)</f>
        <v>5754</v>
      </c>
      <c r="J54" s="543">
        <f>ROUNDDOWN(D54*2,0)</f>
        <v>7672</v>
      </c>
      <c r="K54" s="543">
        <f>ROUNDDOWN(D54*1.5,0)</f>
        <v>5754</v>
      </c>
      <c r="L54" s="543">
        <f>ROUNDDOWN(D54*2,0)</f>
        <v>7672</v>
      </c>
      <c r="M54" s="543">
        <f>ROUNDDOWN(D54*3,0)</f>
        <v>11508</v>
      </c>
      <c r="N54" s="544" t="s">
        <v>546</v>
      </c>
    </row>
    <row r="55" spans="1:14" ht="97.5" customHeight="1" thickBot="1">
      <c r="A55" s="822"/>
      <c r="B55" s="546" t="s">
        <v>584</v>
      </c>
      <c r="C55" s="547" t="s">
        <v>1635</v>
      </c>
      <c r="D55" s="543">
        <f>ROUNDDOWN((2342*9.11/100)+2342,0)</f>
        <v>2555</v>
      </c>
      <c r="E55" s="543">
        <f t="shared" si="0"/>
        <v>2555</v>
      </c>
      <c r="F55" s="543">
        <f>ROUNDDOWN(D55*1.25,0)</f>
        <v>3193</v>
      </c>
      <c r="G55" s="543">
        <f>ROUNDDOWN(D55*1.5,0)</f>
        <v>3832</v>
      </c>
      <c r="H55" s="543">
        <f t="shared" si="1"/>
        <v>2555</v>
      </c>
      <c r="I55" s="543">
        <f>ROUNDDOWN(D55*1.5,0)</f>
        <v>3832</v>
      </c>
      <c r="J55" s="543">
        <f>ROUNDDOWN(D55*2,0)</f>
        <v>5110</v>
      </c>
      <c r="K55" s="543">
        <f>ROUNDDOWN(D55*1.5,0)</f>
        <v>3832</v>
      </c>
      <c r="L55" s="543">
        <f>ROUNDDOWN(D55*2,0)</f>
        <v>5110</v>
      </c>
      <c r="M55" s="543">
        <f>ROUNDDOWN(D55*3,0)</f>
        <v>7665</v>
      </c>
      <c r="N55" s="572" t="s">
        <v>585</v>
      </c>
    </row>
    <row r="56" spans="1:14" ht="44.25" customHeight="1">
      <c r="A56" s="805" t="s">
        <v>529</v>
      </c>
      <c r="B56" s="805" t="s">
        <v>530</v>
      </c>
      <c r="C56" s="805" t="s">
        <v>531</v>
      </c>
      <c r="D56" s="808" t="s">
        <v>1628</v>
      </c>
      <c r="E56" s="842" t="s">
        <v>1617</v>
      </c>
      <c r="F56" s="843"/>
      <c r="G56" s="843"/>
      <c r="H56" s="843"/>
      <c r="I56" s="843"/>
      <c r="J56" s="843"/>
      <c r="K56" s="844"/>
      <c r="L56" s="844"/>
      <c r="M56" s="845"/>
      <c r="N56" s="531"/>
    </row>
    <row r="57" spans="1:14">
      <c r="A57" s="806"/>
      <c r="B57" s="806"/>
      <c r="C57" s="806"/>
      <c r="D57" s="809"/>
      <c r="E57" s="846"/>
      <c r="F57" s="847"/>
      <c r="G57" s="847"/>
      <c r="H57" s="847"/>
      <c r="I57" s="847"/>
      <c r="J57" s="847"/>
      <c r="K57" s="848"/>
      <c r="L57" s="848"/>
      <c r="M57" s="849"/>
      <c r="N57" s="806" t="s">
        <v>532</v>
      </c>
    </row>
    <row r="58" spans="1:14" ht="22.5" customHeight="1" thickBot="1">
      <c r="A58" s="806"/>
      <c r="B58" s="806"/>
      <c r="C58" s="806"/>
      <c r="D58" s="809"/>
      <c r="E58" s="846"/>
      <c r="F58" s="847"/>
      <c r="G58" s="847"/>
      <c r="H58" s="847"/>
      <c r="I58" s="847"/>
      <c r="J58" s="847"/>
      <c r="K58" s="848"/>
      <c r="L58" s="848"/>
      <c r="M58" s="849"/>
      <c r="N58" s="832"/>
    </row>
    <row r="59" spans="1:14" ht="29.25" customHeight="1" thickBot="1">
      <c r="A59" s="806"/>
      <c r="B59" s="806"/>
      <c r="C59" s="806"/>
      <c r="D59" s="809"/>
      <c r="E59" s="829" t="s">
        <v>533</v>
      </c>
      <c r="F59" s="850"/>
      <c r="G59" s="851"/>
      <c r="H59" s="829" t="s">
        <v>534</v>
      </c>
      <c r="I59" s="850"/>
      <c r="J59" s="851"/>
      <c r="K59" s="829" t="s">
        <v>535</v>
      </c>
      <c r="L59" s="830"/>
      <c r="M59" s="831"/>
      <c r="N59" s="832"/>
    </row>
    <row r="60" spans="1:14" ht="46.5" customHeight="1" thickBot="1">
      <c r="A60" s="807"/>
      <c r="B60" s="807"/>
      <c r="C60" s="807"/>
      <c r="D60" s="810"/>
      <c r="E60" s="532" t="s">
        <v>536</v>
      </c>
      <c r="F60" s="532" t="s">
        <v>537</v>
      </c>
      <c r="G60" s="532" t="s">
        <v>538</v>
      </c>
      <c r="H60" s="532" t="s">
        <v>536</v>
      </c>
      <c r="I60" s="532" t="s">
        <v>539</v>
      </c>
      <c r="J60" s="532" t="s">
        <v>540</v>
      </c>
      <c r="K60" s="532" t="s">
        <v>541</v>
      </c>
      <c r="L60" s="532" t="s">
        <v>542</v>
      </c>
      <c r="M60" s="532" t="s">
        <v>543</v>
      </c>
      <c r="N60" s="816"/>
    </row>
    <row r="61" spans="1:14" ht="78" customHeight="1" thickBot="1">
      <c r="A61" s="811" t="s">
        <v>586</v>
      </c>
      <c r="B61" s="552" t="s">
        <v>587</v>
      </c>
      <c r="C61" s="573" t="s">
        <v>1636</v>
      </c>
      <c r="D61" s="574">
        <f>ROUNDDOWN((4688*9.11/100)+4688,0)</f>
        <v>5115</v>
      </c>
      <c r="E61" s="538" t="s">
        <v>54</v>
      </c>
      <c r="F61" s="538" t="s">
        <v>54</v>
      </c>
      <c r="G61" s="538" t="s">
        <v>54</v>
      </c>
      <c r="H61" s="538" t="s">
        <v>54</v>
      </c>
      <c r="I61" s="538" t="s">
        <v>54</v>
      </c>
      <c r="J61" s="538" t="s">
        <v>54</v>
      </c>
      <c r="K61" s="538">
        <f>ROUNDDOWN(D61*1.5,0)</f>
        <v>7672</v>
      </c>
      <c r="L61" s="538">
        <f>ROUNDDOWN(D61*2,0)</f>
        <v>10230</v>
      </c>
      <c r="M61" s="538">
        <f>ROUNDDOWN(D61*3,0)</f>
        <v>15345</v>
      </c>
      <c r="N61" s="555" t="s">
        <v>588</v>
      </c>
    </row>
    <row r="62" spans="1:14" ht="157.5" customHeight="1" thickBot="1">
      <c r="A62" s="859"/>
      <c r="B62" s="575" t="s">
        <v>587</v>
      </c>
      <c r="C62" s="576" t="s">
        <v>1637</v>
      </c>
      <c r="D62" s="577">
        <f>ROUNDDOWN((4688*9.11/100)+4688,0)</f>
        <v>5115</v>
      </c>
      <c r="E62" s="578">
        <f>D62</f>
        <v>5115</v>
      </c>
      <c r="F62" s="578">
        <f>ROUNDDOWN(D62*1.25,0)</f>
        <v>6393</v>
      </c>
      <c r="G62" s="578">
        <f>ROUNDDOWN(D62*1.5,0)</f>
        <v>7672</v>
      </c>
      <c r="H62" s="578">
        <f>D62</f>
        <v>5115</v>
      </c>
      <c r="I62" s="578">
        <f>ROUNDDOWN(D62*1.5,0)</f>
        <v>7672</v>
      </c>
      <c r="J62" s="578">
        <f>ROUNDDOWN(D62*2,0)</f>
        <v>10230</v>
      </c>
      <c r="K62" s="578">
        <f>ROUNDDOWN(D62*1.5,0)</f>
        <v>7672</v>
      </c>
      <c r="L62" s="578">
        <f>ROUNDDOWN(D62*2,0)</f>
        <v>10230</v>
      </c>
      <c r="M62" s="578">
        <f>ROUNDDOWN(D62*3,0)</f>
        <v>15345</v>
      </c>
      <c r="N62" s="576" t="s">
        <v>588</v>
      </c>
    </row>
    <row r="63" spans="1:14" ht="97.5" customHeight="1" thickBot="1">
      <c r="A63" s="551" t="s">
        <v>589</v>
      </c>
      <c r="B63" s="546" t="s">
        <v>590</v>
      </c>
      <c r="C63" s="579" t="s">
        <v>1638</v>
      </c>
      <c r="D63" s="543">
        <f>ROUNDDOWN((11735*9.11/100)+11735,0)</f>
        <v>12804</v>
      </c>
      <c r="E63" s="580">
        <f>D63</f>
        <v>12804</v>
      </c>
      <c r="F63" s="580">
        <f>ROUNDDOWN(D63*1.25,0)</f>
        <v>16005</v>
      </c>
      <c r="G63" s="580">
        <f>ROUNDDOWN(D63*1.5,0)</f>
        <v>19206</v>
      </c>
      <c r="H63" s="580">
        <f>D63</f>
        <v>12804</v>
      </c>
      <c r="I63" s="580">
        <f>ROUNDDOWN(D63*1.5,0)</f>
        <v>19206</v>
      </c>
      <c r="J63" s="580">
        <f>ROUNDDOWN(D63*2,0)</f>
        <v>25608</v>
      </c>
      <c r="K63" s="580">
        <f>ROUNDDOWN(D63*1.5,0)</f>
        <v>19206</v>
      </c>
      <c r="L63" s="580">
        <f>ROUNDDOWN(D63*2,0)</f>
        <v>25608</v>
      </c>
      <c r="M63" s="580">
        <f>ROUNDDOWN(D63*3,0)</f>
        <v>38412</v>
      </c>
      <c r="N63" s="544" t="s">
        <v>546</v>
      </c>
    </row>
    <row r="64" spans="1:14" ht="96.75" customHeight="1" thickBot="1">
      <c r="A64" s="581" t="s">
        <v>591</v>
      </c>
      <c r="B64" s="582" t="s">
        <v>1639</v>
      </c>
      <c r="C64" s="583" t="s">
        <v>1640</v>
      </c>
      <c r="D64" s="577">
        <f>ROUNDDOWN((11735*9.11/100)+11735,0)</f>
        <v>12804</v>
      </c>
      <c r="E64" s="578">
        <f>D64</f>
        <v>12804</v>
      </c>
      <c r="F64" s="578">
        <f>ROUNDDOWN(D64*1.25,0)</f>
        <v>16005</v>
      </c>
      <c r="G64" s="578">
        <f>ROUNDDOWN(D64*1.5,0)</f>
        <v>19206</v>
      </c>
      <c r="H64" s="578">
        <f>D64</f>
        <v>12804</v>
      </c>
      <c r="I64" s="578">
        <f>ROUNDDOWN(D64*1.5,0)</f>
        <v>19206</v>
      </c>
      <c r="J64" s="578">
        <f>ROUNDDOWN(D64*2,0)</f>
        <v>25608</v>
      </c>
      <c r="K64" s="578">
        <f>ROUNDDOWN(D64*1.5,0)</f>
        <v>19206</v>
      </c>
      <c r="L64" s="578">
        <f>ROUNDDOWN(D64*2,0)</f>
        <v>25608</v>
      </c>
      <c r="M64" s="578">
        <f>ROUNDDOWN(D64*3,0)</f>
        <v>38412</v>
      </c>
      <c r="N64" s="576" t="s">
        <v>546</v>
      </c>
    </row>
    <row r="65" spans="1:156" ht="44.25" customHeight="1">
      <c r="A65" s="805" t="s">
        <v>529</v>
      </c>
      <c r="B65" s="805" t="s">
        <v>530</v>
      </c>
      <c r="C65" s="805" t="s">
        <v>531</v>
      </c>
      <c r="D65" s="808" t="s">
        <v>1628</v>
      </c>
      <c r="E65" s="842" t="s">
        <v>1617</v>
      </c>
      <c r="F65" s="843"/>
      <c r="G65" s="843"/>
      <c r="H65" s="843"/>
      <c r="I65" s="843"/>
      <c r="J65" s="843"/>
      <c r="K65" s="844"/>
      <c r="L65" s="844"/>
      <c r="M65" s="845"/>
      <c r="N65" s="531"/>
    </row>
    <row r="66" spans="1:156">
      <c r="A66" s="806"/>
      <c r="B66" s="806"/>
      <c r="C66" s="806"/>
      <c r="D66" s="809"/>
      <c r="E66" s="846"/>
      <c r="F66" s="847"/>
      <c r="G66" s="847"/>
      <c r="H66" s="847"/>
      <c r="I66" s="847"/>
      <c r="J66" s="847"/>
      <c r="K66" s="848"/>
      <c r="L66" s="848"/>
      <c r="M66" s="849"/>
      <c r="N66" s="806" t="s">
        <v>532</v>
      </c>
    </row>
    <row r="67" spans="1:156" ht="22.5" customHeight="1" thickBot="1">
      <c r="A67" s="806"/>
      <c r="B67" s="806"/>
      <c r="C67" s="806"/>
      <c r="D67" s="809"/>
      <c r="E67" s="846"/>
      <c r="F67" s="847"/>
      <c r="G67" s="847"/>
      <c r="H67" s="847"/>
      <c r="I67" s="847"/>
      <c r="J67" s="847"/>
      <c r="K67" s="848"/>
      <c r="L67" s="848"/>
      <c r="M67" s="849"/>
      <c r="N67" s="832"/>
    </row>
    <row r="68" spans="1:156" ht="29.25" customHeight="1" thickBot="1">
      <c r="A68" s="806"/>
      <c r="B68" s="806"/>
      <c r="C68" s="806"/>
      <c r="D68" s="809"/>
      <c r="E68" s="829" t="s">
        <v>533</v>
      </c>
      <c r="F68" s="850"/>
      <c r="G68" s="851"/>
      <c r="H68" s="829" t="s">
        <v>534</v>
      </c>
      <c r="I68" s="850"/>
      <c r="J68" s="851"/>
      <c r="K68" s="829" t="s">
        <v>535</v>
      </c>
      <c r="L68" s="830"/>
      <c r="M68" s="831"/>
      <c r="N68" s="832"/>
    </row>
    <row r="69" spans="1:156" ht="42" customHeight="1" thickBot="1">
      <c r="A69" s="807"/>
      <c r="B69" s="807"/>
      <c r="C69" s="807"/>
      <c r="D69" s="810"/>
      <c r="E69" s="532" t="s">
        <v>536</v>
      </c>
      <c r="F69" s="532" t="s">
        <v>537</v>
      </c>
      <c r="G69" s="532" t="s">
        <v>538</v>
      </c>
      <c r="H69" s="532" t="s">
        <v>536</v>
      </c>
      <c r="I69" s="532" t="s">
        <v>539</v>
      </c>
      <c r="J69" s="532" t="s">
        <v>540</v>
      </c>
      <c r="K69" s="532" t="s">
        <v>541</v>
      </c>
      <c r="L69" s="532" t="s">
        <v>542</v>
      </c>
      <c r="M69" s="532" t="s">
        <v>543</v>
      </c>
      <c r="N69" s="816"/>
    </row>
    <row r="70" spans="1:156" ht="30" customHeight="1">
      <c r="A70" s="860" t="s">
        <v>592</v>
      </c>
      <c r="B70" s="819" t="s">
        <v>593</v>
      </c>
      <c r="C70" s="821" t="s">
        <v>1641</v>
      </c>
      <c r="D70" s="827">
        <f>ROUNDDOWN((1899*9.11/100)+1899,0)</f>
        <v>2071</v>
      </c>
      <c r="E70" s="827">
        <f>D70</f>
        <v>2071</v>
      </c>
      <c r="F70" s="827">
        <f>D70</f>
        <v>2071</v>
      </c>
      <c r="G70" s="827">
        <f>D70</f>
        <v>2071</v>
      </c>
      <c r="H70" s="827">
        <f>D70</f>
        <v>2071</v>
      </c>
      <c r="I70" s="827">
        <f>D70</f>
        <v>2071</v>
      </c>
      <c r="J70" s="827">
        <f>D70</f>
        <v>2071</v>
      </c>
      <c r="K70" s="827">
        <f>D70</f>
        <v>2071</v>
      </c>
      <c r="L70" s="827">
        <f>D70</f>
        <v>2071</v>
      </c>
      <c r="M70" s="827">
        <f>D70</f>
        <v>2071</v>
      </c>
      <c r="N70" s="856" t="s">
        <v>594</v>
      </c>
    </row>
    <row r="71" spans="1:156" ht="54" customHeight="1" thickBot="1">
      <c r="A71" s="861"/>
      <c r="B71" s="820"/>
      <c r="C71" s="822"/>
      <c r="D71" s="828"/>
      <c r="E71" s="816"/>
      <c r="F71" s="816"/>
      <c r="G71" s="816"/>
      <c r="H71" s="816"/>
      <c r="I71" s="816"/>
      <c r="J71" s="816"/>
      <c r="K71" s="816"/>
      <c r="L71" s="816"/>
      <c r="M71" s="816"/>
      <c r="N71" s="859"/>
    </row>
    <row r="72" spans="1:156" ht="28.5" customHeight="1" thickBot="1">
      <c r="A72" s="811" t="s">
        <v>595</v>
      </c>
      <c r="B72" s="814" t="s">
        <v>596</v>
      </c>
      <c r="C72" s="555" t="s">
        <v>597</v>
      </c>
      <c r="D72" s="538">
        <f>ROUNDDOWN((117391*9.11/100)+117391,0)</f>
        <v>128085</v>
      </c>
      <c r="E72" s="538">
        <f>D72</f>
        <v>128085</v>
      </c>
      <c r="F72" s="538">
        <f>ROUNDDOWN(D72*1.25,0)</f>
        <v>160106</v>
      </c>
      <c r="G72" s="538">
        <f>ROUNDDOWN(D72*1.5,0)</f>
        <v>192127</v>
      </c>
      <c r="H72" s="538">
        <f>D72</f>
        <v>128085</v>
      </c>
      <c r="I72" s="538">
        <f>ROUNDDOWN(D72*1.5,0)</f>
        <v>192127</v>
      </c>
      <c r="J72" s="538">
        <f>ROUNDDOWN(D72*2,0)</f>
        <v>256170</v>
      </c>
      <c r="K72" s="538">
        <f>ROUNDDOWN(D72*1.5,0)</f>
        <v>192127</v>
      </c>
      <c r="L72" s="538">
        <f>ROUNDDOWN(D72*2,0)</f>
        <v>256170</v>
      </c>
      <c r="M72" s="538">
        <f>ROUNDDOWN(D72*3,0)</f>
        <v>384255</v>
      </c>
      <c r="N72" s="555" t="s">
        <v>546</v>
      </c>
    </row>
    <row r="73" spans="1:156" s="584" customFormat="1" ht="47.25" customHeight="1" thickBot="1">
      <c r="A73" s="812"/>
      <c r="B73" s="815"/>
      <c r="C73" s="555" t="s">
        <v>696</v>
      </c>
      <c r="D73" s="538">
        <f>ROUNDDOWN((187825*9.11/100)+187825,0)</f>
        <v>204935</v>
      </c>
      <c r="E73" s="538">
        <f>D73</f>
        <v>204935</v>
      </c>
      <c r="F73" s="538">
        <f>ROUNDDOWN(D73*1.25,0)</f>
        <v>256168</v>
      </c>
      <c r="G73" s="538">
        <f>ROUNDDOWN(D73*1.5,0)</f>
        <v>307402</v>
      </c>
      <c r="H73" s="538">
        <f>D73</f>
        <v>204935</v>
      </c>
      <c r="I73" s="538">
        <f>ROUNDDOWN(D73*1.5,0)</f>
        <v>307402</v>
      </c>
      <c r="J73" s="538">
        <f>ROUNDDOWN(D73*2,0)</f>
        <v>409870</v>
      </c>
      <c r="K73" s="538">
        <f>ROUNDDOWN(D73*1.5,0)</f>
        <v>307402</v>
      </c>
      <c r="L73" s="538">
        <f>ROUNDDOWN(D73*2,0)</f>
        <v>409870</v>
      </c>
      <c r="M73" s="538">
        <f>ROUNDDOWN(D73*3,0)</f>
        <v>614805</v>
      </c>
      <c r="N73" s="555" t="s">
        <v>546</v>
      </c>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row>
    <row r="74" spans="1:156" ht="45" customHeight="1" thickBot="1">
      <c r="A74" s="812"/>
      <c r="B74" s="815"/>
      <c r="C74" s="555" t="s">
        <v>598</v>
      </c>
      <c r="D74" s="538">
        <f>ROUNDDOWN((187825*9.11/100)+187825,0)</f>
        <v>204935</v>
      </c>
      <c r="E74" s="538">
        <f>D74</f>
        <v>204935</v>
      </c>
      <c r="F74" s="538">
        <f>ROUNDDOWN(D74*1.25,0)</f>
        <v>256168</v>
      </c>
      <c r="G74" s="538">
        <f>ROUNDDOWN(D74*1.5,0)</f>
        <v>307402</v>
      </c>
      <c r="H74" s="538">
        <f>D74</f>
        <v>204935</v>
      </c>
      <c r="I74" s="538">
        <f>ROUNDDOWN(D74*1.5,0)</f>
        <v>307402</v>
      </c>
      <c r="J74" s="538">
        <f>ROUNDDOWN(D74*2,0)</f>
        <v>409870</v>
      </c>
      <c r="K74" s="538">
        <f>ROUNDDOWN(D74*1.5,0)</f>
        <v>307402</v>
      </c>
      <c r="L74" s="538">
        <f>ROUNDDOWN(D74*2,0)</f>
        <v>409870</v>
      </c>
      <c r="M74" s="538">
        <f>ROUNDDOWN(D74*3,0)</f>
        <v>614805</v>
      </c>
      <c r="N74" s="555" t="s">
        <v>546</v>
      </c>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row>
    <row r="75" spans="1:156" ht="27.75" customHeight="1" thickBot="1">
      <c r="A75" s="813"/>
      <c r="B75" s="823"/>
      <c r="C75" s="555" t="s">
        <v>599</v>
      </c>
      <c r="D75" s="538">
        <f>ROUNDDOWN((187825*9.11/100)+187825,0)</f>
        <v>204935</v>
      </c>
      <c r="E75" s="538">
        <f>D75</f>
        <v>204935</v>
      </c>
      <c r="F75" s="538">
        <f>ROUNDDOWN(D75*1.25,0)</f>
        <v>256168</v>
      </c>
      <c r="G75" s="538">
        <f>ROUNDDOWN(D75*1.5,0)</f>
        <v>307402</v>
      </c>
      <c r="H75" s="538">
        <f>D75</f>
        <v>204935</v>
      </c>
      <c r="I75" s="538">
        <f>ROUNDDOWN(D75*1.5,0)</f>
        <v>307402</v>
      </c>
      <c r="J75" s="538">
        <f>ROUNDDOWN(D75*2,0)</f>
        <v>409870</v>
      </c>
      <c r="K75" s="538">
        <f>ROUNDDOWN(D75*1.5,0)</f>
        <v>307402</v>
      </c>
      <c r="L75" s="538">
        <f>ROUNDDOWN(D75*2,0)</f>
        <v>409870</v>
      </c>
      <c r="M75" s="538">
        <f>ROUNDDOWN(D75*3,0)</f>
        <v>614805</v>
      </c>
      <c r="N75" s="555" t="s">
        <v>546</v>
      </c>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row>
    <row r="76" spans="1:156" s="584" customFormat="1" ht="30" customHeight="1">
      <c r="A76" s="821" t="s">
        <v>600</v>
      </c>
      <c r="B76" s="819" t="s">
        <v>601</v>
      </c>
      <c r="C76" s="856" t="s">
        <v>602</v>
      </c>
      <c r="D76" s="827">
        <f>ROUNDDOWN((2342*9.11/100)+2342,0)</f>
        <v>2555</v>
      </c>
      <c r="E76" s="862">
        <f>D76</f>
        <v>2555</v>
      </c>
      <c r="F76" s="862">
        <f>ROUNDDOWN(D76*1.25,0)</f>
        <v>3193</v>
      </c>
      <c r="G76" s="862">
        <f>ROUNDDOWN(D76*1.5,0)</f>
        <v>3832</v>
      </c>
      <c r="H76" s="862">
        <f>D76</f>
        <v>2555</v>
      </c>
      <c r="I76" s="862">
        <f>ROUNDDOWN(D76*1.5,0)</f>
        <v>3832</v>
      </c>
      <c r="J76" s="862">
        <f>ROUNDDOWN(D76*2,0)</f>
        <v>5110</v>
      </c>
      <c r="K76" s="862">
        <f>ROUNDDOWN(D76*1.5,0)</f>
        <v>3832</v>
      </c>
      <c r="L76" s="862">
        <f>ROUNDDOWN(D76*2,0)</f>
        <v>5110</v>
      </c>
      <c r="M76" s="862">
        <f>ROUNDDOWN(D76*3,0)</f>
        <v>7665</v>
      </c>
      <c r="N76" s="856" t="s">
        <v>603</v>
      </c>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row>
    <row r="77" spans="1:156" ht="33" customHeight="1" thickBot="1">
      <c r="A77" s="822"/>
      <c r="B77" s="820"/>
      <c r="C77" s="857"/>
      <c r="D77" s="828"/>
      <c r="E77" s="869"/>
      <c r="F77" s="816"/>
      <c r="G77" s="816"/>
      <c r="H77" s="816"/>
      <c r="I77" s="816"/>
      <c r="J77" s="816"/>
      <c r="K77" s="816"/>
      <c r="L77" s="816"/>
      <c r="M77" s="816"/>
      <c r="N77" s="857"/>
    </row>
    <row r="78" spans="1:156" ht="48.75" thickBot="1">
      <c r="A78" s="585" t="s">
        <v>604</v>
      </c>
      <c r="B78" s="575" t="s">
        <v>605</v>
      </c>
      <c r="C78" s="586" t="s">
        <v>606</v>
      </c>
      <c r="D78" s="575">
        <f>ROUNDDOWN((948*9.11/100)+948,0)</f>
        <v>1034</v>
      </c>
      <c r="E78" s="587">
        <f>D78</f>
        <v>1034</v>
      </c>
      <c r="F78" s="587">
        <f>D78</f>
        <v>1034</v>
      </c>
      <c r="G78" s="587">
        <f>D78</f>
        <v>1034</v>
      </c>
      <c r="H78" s="587">
        <f>D78</f>
        <v>1034</v>
      </c>
      <c r="I78" s="587">
        <f>D78</f>
        <v>1034</v>
      </c>
      <c r="J78" s="587">
        <f>D78</f>
        <v>1034</v>
      </c>
      <c r="K78" s="587">
        <f>D78</f>
        <v>1034</v>
      </c>
      <c r="L78" s="587">
        <f>D78</f>
        <v>1034</v>
      </c>
      <c r="M78" s="587">
        <f>D78</f>
        <v>1034</v>
      </c>
      <c r="N78" s="588" t="s">
        <v>607</v>
      </c>
    </row>
    <row r="79" spans="1:156" ht="45" customHeight="1" thickBot="1">
      <c r="A79" s="585" t="s">
        <v>604</v>
      </c>
      <c r="B79" s="575" t="s">
        <v>608</v>
      </c>
      <c r="C79" s="586" t="s">
        <v>609</v>
      </c>
      <c r="D79" s="575">
        <f>ROUNDDOWN((948*9.11/100)+948,0)</f>
        <v>1034</v>
      </c>
      <c r="E79" s="587">
        <f>D79</f>
        <v>1034</v>
      </c>
      <c r="F79" s="587">
        <f>D79</f>
        <v>1034</v>
      </c>
      <c r="G79" s="587">
        <f>D79</f>
        <v>1034</v>
      </c>
      <c r="H79" s="587">
        <f>D79</f>
        <v>1034</v>
      </c>
      <c r="I79" s="587">
        <f>D79</f>
        <v>1034</v>
      </c>
      <c r="J79" s="587">
        <f>D79</f>
        <v>1034</v>
      </c>
      <c r="K79" s="587">
        <f>D79</f>
        <v>1034</v>
      </c>
      <c r="L79" s="587">
        <f>D79</f>
        <v>1034</v>
      </c>
      <c r="M79" s="587">
        <f>D79</f>
        <v>1034</v>
      </c>
      <c r="N79" s="588" t="s">
        <v>607</v>
      </c>
    </row>
    <row r="80" spans="1:156" s="589" customFormat="1" ht="12.75">
      <c r="A80" s="589" t="s">
        <v>610</v>
      </c>
    </row>
    <row r="81" spans="1:14" s="589" customFormat="1" ht="12.75">
      <c r="A81" s="589" t="s">
        <v>611</v>
      </c>
    </row>
    <row r="82" spans="1:14" ht="38.25" customHeight="1">
      <c r="A82" s="863" t="s">
        <v>1642</v>
      </c>
      <c r="B82" s="863"/>
      <c r="C82" s="863"/>
      <c r="D82" s="863"/>
      <c r="E82" s="863"/>
      <c r="F82" s="863"/>
      <c r="G82" s="863"/>
      <c r="H82" s="863"/>
      <c r="I82" s="863"/>
      <c r="J82" s="863"/>
      <c r="K82" s="863"/>
      <c r="L82" s="863"/>
      <c r="M82" s="863"/>
      <c r="N82" s="863"/>
    </row>
    <row r="83" spans="1:14" s="589" customFormat="1" ht="16.5" thickBot="1">
      <c r="A83" s="590" t="s">
        <v>612</v>
      </c>
    </row>
    <row r="84" spans="1:14" ht="15" customHeight="1">
      <c r="A84" s="805" t="s">
        <v>529</v>
      </c>
      <c r="B84" s="805" t="s">
        <v>530</v>
      </c>
      <c r="C84" s="805" t="s">
        <v>531</v>
      </c>
      <c r="D84" s="864" t="s">
        <v>1311</v>
      </c>
      <c r="E84" s="864" t="s">
        <v>1311</v>
      </c>
    </row>
    <row r="85" spans="1:14" ht="22.5" customHeight="1">
      <c r="A85" s="806"/>
      <c r="B85" s="806"/>
      <c r="C85" s="806"/>
      <c r="D85" s="865"/>
      <c r="E85" s="867"/>
      <c r="F85" s="591"/>
      <c r="G85" s="591"/>
      <c r="H85" s="591"/>
      <c r="I85" s="591"/>
      <c r="J85" s="591"/>
      <c r="K85" s="591"/>
      <c r="L85" s="591"/>
      <c r="M85" s="591"/>
    </row>
    <row r="86" spans="1:14">
      <c r="A86" s="806"/>
      <c r="B86" s="806"/>
      <c r="C86" s="806"/>
      <c r="D86" s="865"/>
      <c r="E86" s="867"/>
    </row>
    <row r="87" spans="1:14">
      <c r="A87" s="806"/>
      <c r="B87" s="806"/>
      <c r="C87" s="806"/>
      <c r="D87" s="865"/>
      <c r="E87" s="867"/>
    </row>
    <row r="88" spans="1:14" ht="54.75" customHeight="1" thickBot="1">
      <c r="A88" s="807"/>
      <c r="B88" s="807"/>
      <c r="C88" s="807"/>
      <c r="D88" s="866"/>
      <c r="E88" s="868"/>
    </row>
    <row r="89" spans="1:14" ht="133.5" thickBot="1">
      <c r="A89" s="592" t="s">
        <v>1643</v>
      </c>
      <c r="B89" s="593" t="s">
        <v>613</v>
      </c>
      <c r="C89" s="594" t="s">
        <v>614</v>
      </c>
      <c r="D89" s="595">
        <f>ROUNDDOWN((25523*9.11/100)+25523,0)</f>
        <v>27848</v>
      </c>
      <c r="E89" s="595">
        <f>D89</f>
        <v>27848</v>
      </c>
    </row>
    <row r="90" spans="1:14">
      <c r="A90" s="596"/>
      <c r="B90" s="597"/>
      <c r="C90" s="817" t="s">
        <v>615</v>
      </c>
      <c r="D90" s="871">
        <f>D89</f>
        <v>27848</v>
      </c>
      <c r="E90" s="871">
        <f>D90</f>
        <v>27848</v>
      </c>
    </row>
    <row r="91" spans="1:14" ht="48">
      <c r="A91" s="598" t="s">
        <v>1644</v>
      </c>
      <c r="B91" s="599"/>
      <c r="C91" s="870"/>
      <c r="D91" s="872"/>
      <c r="E91" s="872"/>
    </row>
    <row r="92" spans="1:14" ht="24.75" thickBot="1">
      <c r="A92" s="600"/>
      <c r="B92" s="552" t="s">
        <v>616</v>
      </c>
      <c r="C92" s="818"/>
      <c r="D92" s="873"/>
      <c r="E92" s="873"/>
    </row>
    <row r="93" spans="1:14" ht="56.25" customHeight="1">
      <c r="A93" s="874" t="s">
        <v>1645</v>
      </c>
      <c r="B93" s="876">
        <v>107</v>
      </c>
      <c r="C93" s="878" t="s">
        <v>617</v>
      </c>
      <c r="D93" s="880">
        <f>D89</f>
        <v>27848</v>
      </c>
      <c r="E93" s="880">
        <f>D89</f>
        <v>27848</v>
      </c>
    </row>
    <row r="94" spans="1:14" ht="15.75" thickBot="1">
      <c r="A94" s="875"/>
      <c r="B94" s="877"/>
      <c r="C94" s="879"/>
      <c r="D94" s="881"/>
      <c r="E94" s="881"/>
    </row>
    <row r="95" spans="1:14" ht="41.25" customHeight="1">
      <c r="A95" s="863" t="s">
        <v>1642</v>
      </c>
      <c r="B95" s="863"/>
      <c r="C95" s="863"/>
      <c r="D95" s="863"/>
      <c r="E95" s="863"/>
      <c r="F95" s="863"/>
      <c r="G95" s="863"/>
      <c r="H95" s="863"/>
      <c r="I95" s="863"/>
      <c r="J95" s="863"/>
      <c r="K95" s="863"/>
      <c r="L95" s="863"/>
      <c r="M95" s="863"/>
      <c r="N95" s="863"/>
    </row>
  </sheetData>
  <sheetProtection algorithmName="SHA-512" hashValue="hlK0QU5w0y6Z2b+vT02PildwLlVWEsG1Yjjqxyd7WdDA4wMFTFzjhmLIUAUvDP1lGP+riHWbclhPbe7mh1kSuA==" saltValue="X7sjLJJXULOdJkC9Wk+BWQ==" spinCount="100000" sheet="1" objects="1" scenarios="1" selectLockedCells="1"/>
  <mergeCells count="164">
    <mergeCell ref="C90:C92"/>
    <mergeCell ref="D90:D92"/>
    <mergeCell ref="E90:E92"/>
    <mergeCell ref="A93:A94"/>
    <mergeCell ref="B93:B94"/>
    <mergeCell ref="C93:C94"/>
    <mergeCell ref="D93:D94"/>
    <mergeCell ref="E93:E94"/>
    <mergeCell ref="A95:N95"/>
    <mergeCell ref="J76:J77"/>
    <mergeCell ref="K76:K77"/>
    <mergeCell ref="L76:L77"/>
    <mergeCell ref="M76:M77"/>
    <mergeCell ref="N76:N77"/>
    <mergeCell ref="A82:N82"/>
    <mergeCell ref="A84:A88"/>
    <mergeCell ref="B84:B88"/>
    <mergeCell ref="C84:C88"/>
    <mergeCell ref="D84:D88"/>
    <mergeCell ref="E84:E88"/>
    <mergeCell ref="A76:A77"/>
    <mergeCell ref="B76:B77"/>
    <mergeCell ref="C76:C77"/>
    <mergeCell ref="D76:D77"/>
    <mergeCell ref="E76:E77"/>
    <mergeCell ref="F76:F77"/>
    <mergeCell ref="G76:G77"/>
    <mergeCell ref="H76:H77"/>
    <mergeCell ref="I76:I77"/>
    <mergeCell ref="H70:H71"/>
    <mergeCell ref="I70:I71"/>
    <mergeCell ref="J70:J71"/>
    <mergeCell ref="K70:K71"/>
    <mergeCell ref="L70:L71"/>
    <mergeCell ref="M70:M71"/>
    <mergeCell ref="N70:N71"/>
    <mergeCell ref="A72:A75"/>
    <mergeCell ref="B72:B75"/>
    <mergeCell ref="A70:A71"/>
    <mergeCell ref="B70:B71"/>
    <mergeCell ref="C70:C71"/>
    <mergeCell ref="D70:D71"/>
    <mergeCell ref="E70:E71"/>
    <mergeCell ref="F70:F71"/>
    <mergeCell ref="G70:G71"/>
    <mergeCell ref="A65:A69"/>
    <mergeCell ref="B65:B69"/>
    <mergeCell ref="C65:C69"/>
    <mergeCell ref="D65:D69"/>
    <mergeCell ref="E65:M67"/>
    <mergeCell ref="N66:N69"/>
    <mergeCell ref="E68:G68"/>
    <mergeCell ref="H68:J68"/>
    <mergeCell ref="K68:M68"/>
    <mergeCell ref="E45:M47"/>
    <mergeCell ref="N46:N49"/>
    <mergeCell ref="E48:G48"/>
    <mergeCell ref="H48:J48"/>
    <mergeCell ref="K48:M48"/>
    <mergeCell ref="A53:A55"/>
    <mergeCell ref="A41:A43"/>
    <mergeCell ref="A45:A49"/>
    <mergeCell ref="B45:B49"/>
    <mergeCell ref="C45:C49"/>
    <mergeCell ref="N57:N60"/>
    <mergeCell ref="E59:G59"/>
    <mergeCell ref="H59:J59"/>
    <mergeCell ref="K59:M59"/>
    <mergeCell ref="A61:A62"/>
    <mergeCell ref="A56:A60"/>
    <mergeCell ref="B56:B60"/>
    <mergeCell ref="C56:C60"/>
    <mergeCell ref="D56:D60"/>
    <mergeCell ref="E56:M58"/>
    <mergeCell ref="H29:H30"/>
    <mergeCell ref="I29:I30"/>
    <mergeCell ref="J29:J30"/>
    <mergeCell ref="K29:K30"/>
    <mergeCell ref="L29:L30"/>
    <mergeCell ref="M29:M30"/>
    <mergeCell ref="N29:N30"/>
    <mergeCell ref="A31:A32"/>
    <mergeCell ref="A33:A35"/>
    <mergeCell ref="B33:B35"/>
    <mergeCell ref="E33:E35"/>
    <mergeCell ref="F33:F35"/>
    <mergeCell ref="G33:G35"/>
    <mergeCell ref="H33:H35"/>
    <mergeCell ref="I33:I35"/>
    <mergeCell ref="J33:J35"/>
    <mergeCell ref="H31:H32"/>
    <mergeCell ref="I31:I32"/>
    <mergeCell ref="J31:J32"/>
    <mergeCell ref="K33:K35"/>
    <mergeCell ref="L33:L35"/>
    <mergeCell ref="M33:M35"/>
    <mergeCell ref="N33:N35"/>
    <mergeCell ref="A1:N1"/>
    <mergeCell ref="A2:A6"/>
    <mergeCell ref="B2:B6"/>
    <mergeCell ref="C2:C6"/>
    <mergeCell ref="D2:D6"/>
    <mergeCell ref="E2:M4"/>
    <mergeCell ref="N3:N6"/>
    <mergeCell ref="E5:G5"/>
    <mergeCell ref="H5:J5"/>
    <mergeCell ref="K5:M5"/>
    <mergeCell ref="A10:A12"/>
    <mergeCell ref="B10:B12"/>
    <mergeCell ref="A13:A15"/>
    <mergeCell ref="B13:B15"/>
    <mergeCell ref="C13:C15"/>
    <mergeCell ref="D13:D15"/>
    <mergeCell ref="E13:M13"/>
    <mergeCell ref="E14:G14"/>
    <mergeCell ref="H14:J14"/>
    <mergeCell ref="N21:N23"/>
    <mergeCell ref="K31:K32"/>
    <mergeCell ref="L31:L32"/>
    <mergeCell ref="M31:M32"/>
    <mergeCell ref="N31:N32"/>
    <mergeCell ref="B27:B28"/>
    <mergeCell ref="C27:C28"/>
    <mergeCell ref="A36:A40"/>
    <mergeCell ref="B36:B40"/>
    <mergeCell ref="C36:C40"/>
    <mergeCell ref="D36:D40"/>
    <mergeCell ref="E36:M38"/>
    <mergeCell ref="E39:G39"/>
    <mergeCell ref="H39:J39"/>
    <mergeCell ref="N37:N40"/>
    <mergeCell ref="K39:M39"/>
    <mergeCell ref="B24:B26"/>
    <mergeCell ref="C24:C26"/>
    <mergeCell ref="D24:D26"/>
    <mergeCell ref="E24:M24"/>
    <mergeCell ref="E25:G25"/>
    <mergeCell ref="H25:J25"/>
    <mergeCell ref="K25:M25"/>
    <mergeCell ref="N25:N26"/>
    <mergeCell ref="A24:A26"/>
    <mergeCell ref="D45:D49"/>
    <mergeCell ref="A7:A9"/>
    <mergeCell ref="B7:B9"/>
    <mergeCell ref="N7:N8"/>
    <mergeCell ref="B29:B30"/>
    <mergeCell ref="C29:C30"/>
    <mergeCell ref="B31:B32"/>
    <mergeCell ref="C31:C32"/>
    <mergeCell ref="D31:D32"/>
    <mergeCell ref="E31:E32"/>
    <mergeCell ref="F31:F32"/>
    <mergeCell ref="G31:G32"/>
    <mergeCell ref="D29:D30"/>
    <mergeCell ref="E29:E30"/>
    <mergeCell ref="F29:F30"/>
    <mergeCell ref="G29:G30"/>
    <mergeCell ref="K14:M14"/>
    <mergeCell ref="N14:N15"/>
    <mergeCell ref="A20:A23"/>
    <mergeCell ref="B21:B23"/>
    <mergeCell ref="K21:K23"/>
    <mergeCell ref="L21:L23"/>
    <mergeCell ref="M21:M23"/>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dimension ref="B1:I88"/>
  <sheetViews>
    <sheetView showGridLines="0" topLeftCell="A81" workbookViewId="0">
      <selection activeCell="B1" sqref="B1:D88"/>
    </sheetView>
  </sheetViews>
  <sheetFormatPr defaultColWidth="9.140625" defaultRowHeight="15"/>
  <cols>
    <col min="1" max="1" width="9.140625" style="47"/>
    <col min="2" max="2" width="57.28515625" style="47" customWidth="1"/>
    <col min="3" max="4" width="15.28515625" style="47" customWidth="1"/>
    <col min="5" max="8" width="9.140625" style="47"/>
    <col min="9" max="9" width="11.140625" style="47" bestFit="1" customWidth="1"/>
    <col min="10" max="16384" width="9.140625" style="47"/>
  </cols>
  <sheetData>
    <row r="1" spans="2:4" ht="15.75" thickBot="1"/>
    <row r="2" spans="2:4" ht="32.25" thickBot="1">
      <c r="B2" s="251" t="s">
        <v>276</v>
      </c>
      <c r="C2" s="267">
        <v>2020</v>
      </c>
      <c r="D2" s="267">
        <v>2021</v>
      </c>
    </row>
    <row r="3" spans="2:4" ht="45.75" thickBot="1">
      <c r="B3" s="79" t="s">
        <v>277</v>
      </c>
      <c r="C3" s="884">
        <v>2943</v>
      </c>
      <c r="D3" s="884">
        <v>3577.5</v>
      </c>
    </row>
    <row r="4" spans="2:4" ht="15.75" thickBot="1">
      <c r="B4" s="80" t="s">
        <v>1206</v>
      </c>
      <c r="C4" s="888"/>
      <c r="D4" s="888"/>
    </row>
    <row r="5" spans="2:4" ht="105.75" thickBot="1">
      <c r="B5" s="79" t="s">
        <v>278</v>
      </c>
      <c r="C5" s="884">
        <f>+C3*2</f>
        <v>5886</v>
      </c>
      <c r="D5" s="884">
        <f>+D3*2</f>
        <v>7155</v>
      </c>
    </row>
    <row r="6" spans="2:4" ht="15.75" thickBot="1">
      <c r="B6" s="80" t="s">
        <v>1207</v>
      </c>
      <c r="C6" s="883"/>
      <c r="D6" s="883"/>
    </row>
    <row r="7" spans="2:4" ht="105.75" thickBot="1">
      <c r="B7" s="79" t="s">
        <v>279</v>
      </c>
      <c r="C7" s="882">
        <f>+C3*5</f>
        <v>14715</v>
      </c>
      <c r="D7" s="882">
        <f>+D3*5</f>
        <v>17887.5</v>
      </c>
    </row>
    <row r="8" spans="2:4" ht="15.75" thickBot="1">
      <c r="B8" s="80" t="s">
        <v>280</v>
      </c>
      <c r="C8" s="883"/>
      <c r="D8" s="883"/>
    </row>
    <row r="9" spans="2:4" ht="30.75" thickBot="1">
      <c r="B9" s="81" t="s">
        <v>281</v>
      </c>
      <c r="C9" s="268"/>
      <c r="D9" s="268"/>
    </row>
    <row r="10" spans="2:4" ht="30.75" thickBot="1">
      <c r="B10" s="79" t="s">
        <v>282</v>
      </c>
      <c r="C10" s="882">
        <f>+C3*3</f>
        <v>8829</v>
      </c>
      <c r="D10" s="882">
        <f>+D3*3</f>
        <v>10732.5</v>
      </c>
    </row>
    <row r="11" spans="2:4" ht="15.75" thickBot="1">
      <c r="B11" s="80" t="s">
        <v>431</v>
      </c>
      <c r="C11" s="883"/>
      <c r="D11" s="883"/>
    </row>
    <row r="12" spans="2:4" ht="15.75" thickBot="1">
      <c r="B12" s="79" t="s">
        <v>283</v>
      </c>
      <c r="C12" s="882">
        <f>+C3*2</f>
        <v>5886</v>
      </c>
      <c r="D12" s="882">
        <f>+D3*2</f>
        <v>7155</v>
      </c>
    </row>
    <row r="13" spans="2:4" ht="15.75" thickBot="1">
      <c r="B13" s="80" t="s">
        <v>432</v>
      </c>
      <c r="C13" s="883"/>
      <c r="D13" s="883"/>
    </row>
    <row r="14" spans="2:4" ht="15.75" thickBot="1">
      <c r="B14" s="79" t="s">
        <v>284</v>
      </c>
      <c r="C14" s="884">
        <v>2943</v>
      </c>
      <c r="D14" s="884">
        <v>3577.5</v>
      </c>
    </row>
    <row r="15" spans="2:4" ht="15.75" thickBot="1">
      <c r="B15" s="80" t="s">
        <v>433</v>
      </c>
      <c r="C15" s="885"/>
      <c r="D15" s="885"/>
    </row>
    <row r="16" spans="2:4" ht="30.75" thickBot="1">
      <c r="B16" s="81" t="s">
        <v>285</v>
      </c>
      <c r="C16" s="268"/>
      <c r="D16" s="268"/>
    </row>
    <row r="17" spans="2:4" ht="30.75" thickBot="1">
      <c r="B17" s="79" t="s">
        <v>695</v>
      </c>
      <c r="C17" s="882">
        <f>+C3/5</f>
        <v>588.6</v>
      </c>
      <c r="D17" s="882">
        <f>+D3/5</f>
        <v>715.5</v>
      </c>
    </row>
    <row r="18" spans="2:4" ht="30.75" thickBot="1">
      <c r="B18" s="80" t="s">
        <v>1250</v>
      </c>
      <c r="C18" s="883"/>
      <c r="D18" s="883"/>
    </row>
    <row r="19" spans="2:4" ht="45.75" thickBot="1">
      <c r="B19" s="79" t="s">
        <v>286</v>
      </c>
      <c r="C19" s="882">
        <f>+C3/8</f>
        <v>367.875</v>
      </c>
      <c r="D19" s="882">
        <f>+D3/8</f>
        <v>447.1875</v>
      </c>
    </row>
    <row r="20" spans="2:4" ht="15.75" thickBot="1">
      <c r="B20" s="80" t="s">
        <v>287</v>
      </c>
      <c r="C20" s="883"/>
      <c r="D20" s="883"/>
    </row>
    <row r="21" spans="2:4" ht="90.75" thickBot="1">
      <c r="B21" s="79" t="s">
        <v>288</v>
      </c>
      <c r="C21" s="882">
        <f>+C3/2</f>
        <v>1471.5</v>
      </c>
      <c r="D21" s="882">
        <f>+D3/2</f>
        <v>1788.75</v>
      </c>
    </row>
    <row r="22" spans="2:4" ht="15.75" thickBot="1">
      <c r="B22" s="80" t="s">
        <v>289</v>
      </c>
      <c r="C22" s="883"/>
      <c r="D22" s="883"/>
    </row>
    <row r="23" spans="2:4" s="179" customFormat="1" ht="150.75" thickBot="1">
      <c r="B23" s="178" t="s">
        <v>290</v>
      </c>
      <c r="C23" s="886">
        <f>+C3*2</f>
        <v>5886</v>
      </c>
      <c r="D23" s="886">
        <f>+D3*2</f>
        <v>7155</v>
      </c>
    </row>
    <row r="24" spans="2:4" ht="15.75" thickBot="1">
      <c r="B24" s="80" t="s">
        <v>291</v>
      </c>
      <c r="C24" s="887"/>
      <c r="D24" s="887"/>
    </row>
    <row r="25" spans="2:4" s="179" customFormat="1" ht="75.75" thickBot="1">
      <c r="B25" s="178" t="s">
        <v>292</v>
      </c>
      <c r="C25" s="886">
        <f>+C3*2</f>
        <v>5886</v>
      </c>
      <c r="D25" s="886">
        <f>+D3*2</f>
        <v>7155</v>
      </c>
    </row>
    <row r="26" spans="2:4" ht="15.75" thickBot="1">
      <c r="B26" s="80" t="s">
        <v>291</v>
      </c>
      <c r="C26" s="887"/>
      <c r="D26" s="887"/>
    </row>
    <row r="27" spans="2:4" ht="75.75" thickBot="1">
      <c r="B27" s="82" t="s">
        <v>293</v>
      </c>
      <c r="C27" s="268"/>
      <c r="D27" s="268"/>
    </row>
    <row r="28" spans="2:4" ht="15.75" thickBot="1">
      <c r="B28" s="79" t="s">
        <v>294</v>
      </c>
      <c r="C28" s="882">
        <f>+C3*12</f>
        <v>35316</v>
      </c>
      <c r="D28" s="882">
        <f>+D3*12</f>
        <v>42930</v>
      </c>
    </row>
    <row r="29" spans="2:4" ht="15.75" thickBot="1">
      <c r="B29" s="80" t="s">
        <v>295</v>
      </c>
      <c r="C29" s="883"/>
      <c r="D29" s="883"/>
    </row>
    <row r="30" spans="2:4" ht="15.75" thickBot="1">
      <c r="B30" s="79" t="s">
        <v>296</v>
      </c>
      <c r="C30" s="882">
        <f>+C3*6</f>
        <v>17658</v>
      </c>
      <c r="D30" s="882">
        <f>+D3*6</f>
        <v>21465</v>
      </c>
    </row>
    <row r="31" spans="2:4" ht="15.75" thickBot="1">
      <c r="B31" s="80" t="s">
        <v>297</v>
      </c>
      <c r="C31" s="883"/>
      <c r="D31" s="883"/>
    </row>
    <row r="32" spans="2:4" ht="15.75" thickBot="1">
      <c r="B32" s="79" t="s">
        <v>284</v>
      </c>
      <c r="C32" s="882">
        <f>+C3*3</f>
        <v>8829</v>
      </c>
      <c r="D32" s="882">
        <f>+D3*3</f>
        <v>10732.5</v>
      </c>
    </row>
    <row r="33" spans="2:4" ht="15.75" thickBot="1">
      <c r="B33" s="80" t="s">
        <v>298</v>
      </c>
      <c r="C33" s="883"/>
      <c r="D33" s="883"/>
    </row>
    <row r="34" spans="2:4" ht="45.75" thickBot="1">
      <c r="B34" s="81" t="s">
        <v>692</v>
      </c>
      <c r="C34" s="268"/>
      <c r="D34" s="268"/>
    </row>
    <row r="35" spans="2:4" ht="30.75" thickBot="1">
      <c r="B35" s="79" t="s">
        <v>299</v>
      </c>
      <c r="C35" s="882">
        <f>+C3/2</f>
        <v>1471.5</v>
      </c>
      <c r="D35" s="882">
        <f>+D3/2</f>
        <v>1788.75</v>
      </c>
    </row>
    <row r="36" spans="2:4" ht="15.75" thickBot="1">
      <c r="B36" s="80" t="s">
        <v>289</v>
      </c>
      <c r="C36" s="883"/>
      <c r="D36" s="883"/>
    </row>
    <row r="37" spans="2:4" ht="30.75" thickBot="1">
      <c r="B37" s="79" t="s">
        <v>300</v>
      </c>
      <c r="C37" s="882">
        <f>+C3/2</f>
        <v>1471.5</v>
      </c>
      <c r="D37" s="882">
        <f>+D3/2</f>
        <v>1788.75</v>
      </c>
    </row>
    <row r="38" spans="2:4" ht="15.75" thickBot="1">
      <c r="B38" s="80" t="s">
        <v>289</v>
      </c>
      <c r="C38" s="883"/>
      <c r="D38" s="883"/>
    </row>
    <row r="39" spans="2:4" ht="30.75" thickBot="1">
      <c r="B39" s="79" t="s">
        <v>301</v>
      </c>
      <c r="C39" s="882">
        <f>+C3/2</f>
        <v>1471.5</v>
      </c>
      <c r="D39" s="882">
        <f>+D3/2</f>
        <v>1788.75</v>
      </c>
    </row>
    <row r="40" spans="2:4" ht="15.75" thickBot="1">
      <c r="B40" s="80" t="s">
        <v>289</v>
      </c>
      <c r="C40" s="883"/>
      <c r="D40" s="883"/>
    </row>
    <row r="41" spans="2:4" ht="30.75" thickBot="1">
      <c r="B41" s="79" t="s">
        <v>302</v>
      </c>
      <c r="C41" s="882">
        <f>+C3*12</f>
        <v>35316</v>
      </c>
      <c r="D41" s="882">
        <f>+D3*12</f>
        <v>42930</v>
      </c>
    </row>
    <row r="42" spans="2:4" ht="15.75" thickBot="1">
      <c r="B42" s="80" t="s">
        <v>295</v>
      </c>
      <c r="C42" s="883"/>
      <c r="D42" s="883"/>
    </row>
    <row r="43" spans="2:4" ht="15.75" thickBot="1">
      <c r="B43" s="79" t="s">
        <v>303</v>
      </c>
      <c r="C43" s="882">
        <f>+C3/2</f>
        <v>1471.5</v>
      </c>
      <c r="D43" s="882">
        <f>+D3/2</f>
        <v>1788.75</v>
      </c>
    </row>
    <row r="44" spans="2:4" ht="15.75" thickBot="1">
      <c r="B44" s="81" t="s">
        <v>289</v>
      </c>
      <c r="C44" s="883"/>
      <c r="D44" s="883"/>
    </row>
    <row r="45" spans="2:4" ht="60.75" thickBot="1">
      <c r="B45" s="81" t="s">
        <v>304</v>
      </c>
      <c r="C45" s="268"/>
      <c r="D45" s="268"/>
    </row>
    <row r="46" spans="2:4" ht="15.75" thickBot="1">
      <c r="B46" s="79" t="s">
        <v>305</v>
      </c>
      <c r="C46" s="882">
        <f>+C3*12</f>
        <v>35316</v>
      </c>
      <c r="D46" s="882">
        <f>+D3*12</f>
        <v>42930</v>
      </c>
    </row>
    <row r="47" spans="2:4" ht="15.75" thickBot="1">
      <c r="B47" s="80" t="s">
        <v>295</v>
      </c>
      <c r="C47" s="883"/>
      <c r="D47" s="883"/>
    </row>
    <row r="48" spans="2:4" ht="15.75" thickBot="1">
      <c r="B48" s="79" t="s">
        <v>306</v>
      </c>
      <c r="C48" s="882">
        <f>+C3*6</f>
        <v>17658</v>
      </c>
      <c r="D48" s="882">
        <f>+D3*6</f>
        <v>21465</v>
      </c>
    </row>
    <row r="49" spans="2:4" ht="15.75" thickBot="1">
      <c r="B49" s="80" t="s">
        <v>297</v>
      </c>
      <c r="C49" s="883"/>
      <c r="D49" s="883"/>
    </row>
    <row r="50" spans="2:4" ht="15.75" thickBot="1">
      <c r="B50" s="79" t="s">
        <v>307</v>
      </c>
      <c r="C50" s="882">
        <f>+C3*3</f>
        <v>8829</v>
      </c>
      <c r="D50" s="882">
        <f>+D3*3</f>
        <v>10732.5</v>
      </c>
    </row>
    <row r="51" spans="2:4" ht="15.75" thickBot="1">
      <c r="B51" s="80" t="s">
        <v>298</v>
      </c>
      <c r="C51" s="883"/>
      <c r="D51" s="883"/>
    </row>
    <row r="52" spans="2:4" ht="60.75" thickBot="1">
      <c r="B52" s="79" t="s">
        <v>308</v>
      </c>
      <c r="C52" s="882">
        <f>+C3*2</f>
        <v>5886</v>
      </c>
      <c r="D52" s="882">
        <f>+D3*2</f>
        <v>7155</v>
      </c>
    </row>
    <row r="53" spans="2:4" ht="15.75" thickBot="1">
      <c r="B53" s="80" t="s">
        <v>291</v>
      </c>
      <c r="C53" s="883"/>
      <c r="D53" s="883"/>
    </row>
    <row r="54" spans="2:4" ht="60.75" thickBot="1">
      <c r="B54" s="79" t="s">
        <v>309</v>
      </c>
      <c r="C54" s="884">
        <v>2943</v>
      </c>
      <c r="D54" s="884">
        <f>D3</f>
        <v>3577.5</v>
      </c>
    </row>
    <row r="55" spans="2:4" ht="15.75" thickBot="1">
      <c r="B55" s="80" t="s">
        <v>430</v>
      </c>
      <c r="C55" s="885"/>
      <c r="D55" s="885"/>
    </row>
    <row r="56" spans="2:4" ht="30.75" thickBot="1">
      <c r="B56" s="79" t="s">
        <v>310</v>
      </c>
      <c r="C56" s="884">
        <v>2943</v>
      </c>
      <c r="D56" s="884">
        <f>D3</f>
        <v>3577.5</v>
      </c>
    </row>
    <row r="57" spans="2:4" ht="15.75" thickBot="1">
      <c r="B57" s="80" t="s">
        <v>430</v>
      </c>
      <c r="C57" s="885"/>
      <c r="D57" s="885"/>
    </row>
    <row r="58" spans="2:4" ht="30.75" thickBot="1">
      <c r="B58" s="79" t="s">
        <v>311</v>
      </c>
      <c r="C58" s="884">
        <v>2943</v>
      </c>
      <c r="D58" s="884">
        <f>D3</f>
        <v>3577.5</v>
      </c>
    </row>
    <row r="59" spans="2:4" ht="15.75" thickBot="1">
      <c r="B59" s="80" t="s">
        <v>430</v>
      </c>
      <c r="C59" s="885"/>
      <c r="D59" s="885"/>
    </row>
    <row r="60" spans="2:4" ht="75.75" thickBot="1">
      <c r="B60" s="79" t="s">
        <v>693</v>
      </c>
      <c r="C60" s="884">
        <v>2943</v>
      </c>
      <c r="D60" s="884">
        <f>D3</f>
        <v>3577.5</v>
      </c>
    </row>
    <row r="61" spans="2:4" ht="15.75" thickBot="1">
      <c r="B61" s="80" t="s">
        <v>430</v>
      </c>
      <c r="C61" s="885"/>
      <c r="D61" s="885"/>
    </row>
    <row r="62" spans="2:4" ht="60.75" thickBot="1">
      <c r="B62" s="79" t="s">
        <v>312</v>
      </c>
      <c r="C62" s="882">
        <f>+C3/10</f>
        <v>294.3</v>
      </c>
      <c r="D62" s="882">
        <f>+D3/10</f>
        <v>357.75</v>
      </c>
    </row>
    <row r="63" spans="2:4" ht="15.75" thickBot="1">
      <c r="B63" s="80" t="s">
        <v>434</v>
      </c>
      <c r="C63" s="883"/>
      <c r="D63" s="883"/>
    </row>
    <row r="64" spans="2:4" ht="75.75" thickBot="1">
      <c r="B64" s="79" t="s">
        <v>313</v>
      </c>
      <c r="C64" s="884">
        <v>2943</v>
      </c>
      <c r="D64" s="884">
        <f>D3</f>
        <v>3577.5</v>
      </c>
    </row>
    <row r="65" spans="2:9" ht="15.75" thickBot="1">
      <c r="B65" s="80" t="s">
        <v>430</v>
      </c>
      <c r="C65" s="885"/>
      <c r="D65" s="885"/>
    </row>
    <row r="66" spans="2:9" ht="90.75" thickBot="1">
      <c r="B66" s="79" t="s">
        <v>314</v>
      </c>
      <c r="C66" s="884">
        <v>2943</v>
      </c>
      <c r="D66" s="884">
        <f>D3</f>
        <v>3577.5</v>
      </c>
    </row>
    <row r="67" spans="2:9" ht="15.75" thickBot="1">
      <c r="B67" s="80" t="s">
        <v>430</v>
      </c>
      <c r="C67" s="885"/>
      <c r="D67" s="885"/>
    </row>
    <row r="68" spans="2:9" ht="75.75" thickBot="1">
      <c r="B68" s="79" t="s">
        <v>315</v>
      </c>
      <c r="C68" s="882">
        <f>+C3*5</f>
        <v>14715</v>
      </c>
      <c r="D68" s="882">
        <f>+D3*5</f>
        <v>17887.5</v>
      </c>
    </row>
    <row r="69" spans="2:9" ht="15.75" thickBot="1">
      <c r="B69" s="80" t="s">
        <v>316</v>
      </c>
      <c r="C69" s="883"/>
      <c r="D69" s="883"/>
    </row>
    <row r="70" spans="2:9" ht="60.75" thickBot="1">
      <c r="B70" s="79" t="s">
        <v>317</v>
      </c>
      <c r="C70" s="882">
        <f>+C3*10</f>
        <v>29430</v>
      </c>
      <c r="D70" s="882">
        <f>+D3*10</f>
        <v>35775</v>
      </c>
      <c r="H70" s="376"/>
      <c r="I70" s="377"/>
    </row>
    <row r="71" spans="2:9" ht="15.75" thickBot="1">
      <c r="B71" s="80" t="s">
        <v>318</v>
      </c>
      <c r="C71" s="883"/>
      <c r="D71" s="883"/>
    </row>
    <row r="72" spans="2:9" ht="75.75" thickBot="1">
      <c r="B72" s="79" t="s">
        <v>319</v>
      </c>
      <c r="C72" s="882">
        <f>+C3*5</f>
        <v>14715</v>
      </c>
      <c r="D72" s="882">
        <f>+D3*5</f>
        <v>17887.5</v>
      </c>
    </row>
    <row r="73" spans="2:9" ht="15.75" thickBot="1">
      <c r="B73" s="80" t="s">
        <v>316</v>
      </c>
      <c r="C73" s="883"/>
      <c r="D73" s="883"/>
    </row>
    <row r="74" spans="2:9" ht="75.75" thickBot="1">
      <c r="B74" s="79" t="s">
        <v>320</v>
      </c>
      <c r="C74" s="882">
        <f>+C3*2</f>
        <v>5886</v>
      </c>
      <c r="D74" s="882">
        <f>+D3*2</f>
        <v>7155</v>
      </c>
    </row>
    <row r="75" spans="2:9" ht="15.75" thickBot="1">
      <c r="B75" s="80" t="s">
        <v>291</v>
      </c>
      <c r="C75" s="883"/>
      <c r="D75" s="883"/>
    </row>
    <row r="76" spans="2:9" ht="75.75" thickBot="1">
      <c r="B76" s="79" t="s">
        <v>321</v>
      </c>
      <c r="C76" s="882">
        <f>+C3/10</f>
        <v>294.3</v>
      </c>
      <c r="D76" s="882">
        <f>+D3/10</f>
        <v>357.75</v>
      </c>
    </row>
    <row r="77" spans="2:9" ht="15.75" thickBot="1">
      <c r="B77" s="80" t="s">
        <v>322</v>
      </c>
      <c r="C77" s="883"/>
      <c r="D77" s="883"/>
    </row>
    <row r="78" spans="2:9" ht="60.75" thickBot="1">
      <c r="B78" s="79" t="s">
        <v>323</v>
      </c>
      <c r="C78" s="882">
        <f>+C3/2</f>
        <v>1471.5</v>
      </c>
      <c r="D78" s="882">
        <f>+D3/2</f>
        <v>1788.75</v>
      </c>
    </row>
    <row r="79" spans="2:9" ht="15.75" thickBot="1">
      <c r="B79" s="80" t="s">
        <v>289</v>
      </c>
      <c r="C79" s="883"/>
      <c r="D79" s="883"/>
    </row>
    <row r="80" spans="2:9" ht="165.75" thickBot="1">
      <c r="B80" s="79" t="s">
        <v>324</v>
      </c>
      <c r="C80" s="882">
        <f>C3/10</f>
        <v>294.3</v>
      </c>
      <c r="D80" s="882">
        <f>D3/10</f>
        <v>357.75</v>
      </c>
    </row>
    <row r="81" spans="2:4" ht="15.75" thickBot="1">
      <c r="B81" s="80" t="s">
        <v>435</v>
      </c>
      <c r="C81" s="883"/>
      <c r="D81" s="883"/>
    </row>
    <row r="82" spans="2:4" ht="75.75" thickBot="1">
      <c r="B82" s="79" t="s">
        <v>325</v>
      </c>
      <c r="C82" s="882">
        <f>C3/2</f>
        <v>1471.5</v>
      </c>
      <c r="D82" s="882">
        <f>D3/2</f>
        <v>1788.75</v>
      </c>
    </row>
    <row r="83" spans="2:4" ht="15.75" thickBot="1">
      <c r="B83" s="80" t="s">
        <v>289</v>
      </c>
      <c r="C83" s="883"/>
      <c r="D83" s="883"/>
    </row>
    <row r="84" spans="2:4" ht="45.75" thickBot="1">
      <c r="B84" s="79" t="s">
        <v>326</v>
      </c>
      <c r="C84" s="884">
        <f>C3</f>
        <v>2943</v>
      </c>
      <c r="D84" s="884">
        <f>D3</f>
        <v>3577.5</v>
      </c>
    </row>
    <row r="85" spans="2:4" ht="15.75" thickBot="1">
      <c r="B85" s="80" t="s">
        <v>327</v>
      </c>
      <c r="C85" s="885"/>
      <c r="D85" s="885"/>
    </row>
    <row r="86" spans="2:4" ht="75.75" thickBot="1">
      <c r="B86" s="79" t="s">
        <v>436</v>
      </c>
      <c r="C86" s="882">
        <f>C3/10</f>
        <v>294.3</v>
      </c>
      <c r="D86" s="882">
        <f>D3/10</f>
        <v>357.75</v>
      </c>
    </row>
    <row r="87" spans="2:4" ht="15.75" thickBot="1">
      <c r="B87" s="80" t="s">
        <v>328</v>
      </c>
      <c r="C87" s="885"/>
      <c r="D87" s="885"/>
    </row>
    <row r="88" spans="2:4" ht="78.75">
      <c r="B88" s="78" t="s">
        <v>694</v>
      </c>
    </row>
  </sheetData>
  <sheetProtection algorithmName="SHA-512" hashValue="W0fD1occ3mfkxbB3Xw4kyrTovFmea+nu2z2UZSd3VhoHH96nKq0QAC/2wCJyLtpJJTt0ICBnAtIsEXj47qy0bg==" saltValue="ePODnLuDdzfnhNnFqbqXZg==" spinCount="100000" sheet="1" objects="1" scenarios="1" selectLockedCells="1"/>
  <mergeCells count="80">
    <mergeCell ref="C3:C4"/>
    <mergeCell ref="C5:C6"/>
    <mergeCell ref="C7:C8"/>
    <mergeCell ref="C10:C11"/>
    <mergeCell ref="C12:C13"/>
    <mergeCell ref="C14:C15"/>
    <mergeCell ref="C17:C18"/>
    <mergeCell ref="C19:C20"/>
    <mergeCell ref="C21:C22"/>
    <mergeCell ref="C23:C24"/>
    <mergeCell ref="C25:C26"/>
    <mergeCell ref="C28:C29"/>
    <mergeCell ref="C30:C31"/>
    <mergeCell ref="C32:C33"/>
    <mergeCell ref="C35:C36"/>
    <mergeCell ref="C37:C38"/>
    <mergeCell ref="C39:C40"/>
    <mergeCell ref="C41:C42"/>
    <mergeCell ref="C43:C44"/>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D3:D4"/>
    <mergeCell ref="D5:D6"/>
    <mergeCell ref="D7:D8"/>
    <mergeCell ref="D10:D11"/>
    <mergeCell ref="D12:D13"/>
    <mergeCell ref="D14:D15"/>
    <mergeCell ref="D17:D18"/>
    <mergeCell ref="D19:D20"/>
    <mergeCell ref="D21:D22"/>
    <mergeCell ref="D23:D24"/>
    <mergeCell ref="D25:D26"/>
    <mergeCell ref="D28:D29"/>
    <mergeCell ref="D30:D31"/>
    <mergeCell ref="D32:D33"/>
    <mergeCell ref="D35:D36"/>
    <mergeCell ref="D37:D38"/>
    <mergeCell ref="D39:D40"/>
    <mergeCell ref="D41:D42"/>
    <mergeCell ref="D43:D44"/>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dimension ref="B1:C17"/>
  <sheetViews>
    <sheetView showGridLines="0" workbookViewId="0">
      <selection activeCell="B1" sqref="B1:C17"/>
    </sheetView>
  </sheetViews>
  <sheetFormatPr defaultColWidth="8.85546875" defaultRowHeight="15"/>
  <cols>
    <col min="1" max="1" width="8.85546875" style="4"/>
    <col min="2" max="2" width="27.5703125" style="4" bestFit="1" customWidth="1"/>
    <col min="3" max="3" width="13" style="4" bestFit="1" customWidth="1"/>
    <col min="4" max="16384" width="8.85546875" style="4"/>
  </cols>
  <sheetData>
    <row r="1" spans="2:3" ht="15.75" thickBot="1"/>
    <row r="2" spans="2:3" ht="19.5" customHeight="1" thickBot="1">
      <c r="B2" s="889" t="s">
        <v>1326</v>
      </c>
      <c r="C2" s="890"/>
    </row>
    <row r="3" spans="2:3" ht="24" customHeight="1">
      <c r="B3" s="889" t="s">
        <v>1327</v>
      </c>
      <c r="C3" s="890"/>
    </row>
    <row r="4" spans="2:3">
      <c r="B4" s="38" t="s">
        <v>392</v>
      </c>
      <c r="C4" s="39" t="s">
        <v>393</v>
      </c>
    </row>
    <row r="5" spans="2:3">
      <c r="B5" s="40" t="s">
        <v>394</v>
      </c>
      <c r="C5" s="41">
        <v>268.31</v>
      </c>
    </row>
    <row r="6" spans="2:3">
      <c r="B6" s="40" t="s">
        <v>395</v>
      </c>
      <c r="C6" s="41">
        <v>321.98</v>
      </c>
    </row>
    <row r="7" spans="2:3">
      <c r="B7" s="40" t="s">
        <v>396</v>
      </c>
      <c r="C7" s="41">
        <v>362.22</v>
      </c>
    </row>
    <row r="8" spans="2:3">
      <c r="B8" s="40" t="s">
        <v>397</v>
      </c>
      <c r="C8" s="41">
        <v>402.47</v>
      </c>
    </row>
    <row r="9" spans="2:3">
      <c r="B9" s="40" t="s">
        <v>398</v>
      </c>
      <c r="C9" s="41">
        <v>456.13</v>
      </c>
    </row>
    <row r="10" spans="2:3">
      <c r="B10" s="40" t="s">
        <v>399</v>
      </c>
      <c r="C10" s="41">
        <v>456.13</v>
      </c>
    </row>
    <row r="11" spans="2:3">
      <c r="B11" s="40" t="s">
        <v>400</v>
      </c>
      <c r="C11" s="41">
        <v>456.13</v>
      </c>
    </row>
    <row r="12" spans="2:3">
      <c r="B12" s="40" t="s">
        <v>401</v>
      </c>
      <c r="C12" s="41">
        <v>268.31</v>
      </c>
    </row>
    <row r="13" spans="2:3">
      <c r="B13" s="40" t="s">
        <v>402</v>
      </c>
      <c r="C13" s="270">
        <v>308.56</v>
      </c>
    </row>
    <row r="14" spans="2:3">
      <c r="B14" s="40" t="s">
        <v>403</v>
      </c>
      <c r="C14" s="271">
        <v>348.81</v>
      </c>
    </row>
    <row r="15" spans="2:3">
      <c r="B15" s="40" t="s">
        <v>404</v>
      </c>
      <c r="C15" s="271">
        <v>402.47</v>
      </c>
    </row>
    <row r="16" spans="2:3">
      <c r="B16" s="40" t="s">
        <v>405</v>
      </c>
      <c r="C16" s="271">
        <v>429.3</v>
      </c>
    </row>
    <row r="17" spans="2:3">
      <c r="B17" s="40" t="s">
        <v>406</v>
      </c>
      <c r="C17" s="271">
        <v>456.13</v>
      </c>
    </row>
  </sheetData>
  <sheetProtection algorithmName="SHA-512" hashValue="4QDRTYNgpjIrqS4B2K/r1AgF4pYuDJuVsRkvNDeimXnY85bOYpuHFqlnVqJQyZwXA5CE58olvHf+AdgYisbYtw==" saltValue="4SdTw8S7+J4mn8WwQ7kyxA==" spinCount="100000" sheet="1" objects="1" scenarios="1" selectLockedCells="1"/>
  <mergeCells count="2">
    <mergeCell ref="B2:C2"/>
    <mergeCell ref="B3:C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dimension ref="B1:D17"/>
  <sheetViews>
    <sheetView showGridLines="0" workbookViewId="0">
      <selection activeCell="B1" sqref="B1:D17"/>
    </sheetView>
  </sheetViews>
  <sheetFormatPr defaultRowHeight="15"/>
  <cols>
    <col min="1" max="1" width="5" customWidth="1"/>
    <col min="2" max="2" width="29.85546875" customWidth="1"/>
    <col min="3" max="3" width="60.5703125" customWidth="1"/>
    <col min="4" max="4" width="36.85546875" customWidth="1"/>
  </cols>
  <sheetData>
    <row r="1" spans="2:4" ht="15.75" thickBot="1"/>
    <row r="2" spans="2:4" ht="18.75">
      <c r="B2" s="891" t="s">
        <v>274</v>
      </c>
      <c r="C2" s="892"/>
      <c r="D2" s="893"/>
    </row>
    <row r="3" spans="2:4">
      <c r="B3" s="43"/>
      <c r="C3" s="42"/>
      <c r="D3" s="44"/>
    </row>
    <row r="4" spans="2:4" ht="15.75">
      <c r="B4" s="99" t="s">
        <v>410</v>
      </c>
      <c r="C4" s="100" t="s">
        <v>411</v>
      </c>
      <c r="D4" s="101" t="s">
        <v>409</v>
      </c>
    </row>
    <row r="5" spans="2:4" ht="76.5">
      <c r="B5" s="94" t="s">
        <v>379</v>
      </c>
      <c r="C5" s="94" t="s">
        <v>717</v>
      </c>
      <c r="D5" s="94" t="s">
        <v>376</v>
      </c>
    </row>
    <row r="6" spans="2:4">
      <c r="B6" s="94" t="s">
        <v>380</v>
      </c>
      <c r="C6" s="94" t="s">
        <v>412</v>
      </c>
      <c r="D6" s="94" t="s">
        <v>376</v>
      </c>
    </row>
    <row r="7" spans="2:4">
      <c r="B7" s="94" t="s">
        <v>381</v>
      </c>
      <c r="C7" s="94" t="s">
        <v>412</v>
      </c>
      <c r="D7" s="94" t="s">
        <v>376</v>
      </c>
    </row>
    <row r="8" spans="2:4">
      <c r="B8" s="94" t="s">
        <v>382</v>
      </c>
      <c r="C8" s="94" t="s">
        <v>412</v>
      </c>
      <c r="D8" s="94" t="s">
        <v>376</v>
      </c>
    </row>
    <row r="9" spans="2:4">
      <c r="B9" s="94" t="s">
        <v>383</v>
      </c>
      <c r="C9" s="94" t="s">
        <v>412</v>
      </c>
      <c r="D9" s="94" t="s">
        <v>376</v>
      </c>
    </row>
    <row r="10" spans="2:4">
      <c r="B10" s="94" t="s">
        <v>384</v>
      </c>
      <c r="C10" s="94" t="s">
        <v>412</v>
      </c>
      <c r="D10" s="94" t="s">
        <v>376</v>
      </c>
    </row>
    <row r="11" spans="2:4">
      <c r="B11" s="94" t="s">
        <v>385</v>
      </c>
      <c r="C11" s="94" t="s">
        <v>412</v>
      </c>
      <c r="D11" s="94" t="s">
        <v>376</v>
      </c>
    </row>
    <row r="12" spans="2:4">
      <c r="B12" s="94" t="s">
        <v>386</v>
      </c>
      <c r="C12" s="94" t="s">
        <v>412</v>
      </c>
      <c r="D12" s="94" t="s">
        <v>376</v>
      </c>
    </row>
    <row r="13" spans="2:4" ht="25.5">
      <c r="B13" s="94" t="s">
        <v>387</v>
      </c>
      <c r="C13" s="94" t="s">
        <v>413</v>
      </c>
      <c r="D13" s="94" t="s">
        <v>377</v>
      </c>
    </row>
    <row r="14" spans="2:4" ht="25.5">
      <c r="B14" s="94" t="s">
        <v>388</v>
      </c>
      <c r="C14" s="94" t="s">
        <v>414</v>
      </c>
      <c r="D14" s="94" t="s">
        <v>377</v>
      </c>
    </row>
    <row r="15" spans="2:4" ht="25.5">
      <c r="B15" s="94" t="s">
        <v>389</v>
      </c>
      <c r="C15" s="94" t="s">
        <v>415</v>
      </c>
      <c r="D15" s="94" t="s">
        <v>377</v>
      </c>
    </row>
    <row r="16" spans="2:4" ht="25.5">
      <c r="B16" s="94" t="s">
        <v>390</v>
      </c>
      <c r="C16" s="94" t="s">
        <v>416</v>
      </c>
      <c r="D16" s="94" t="s">
        <v>378</v>
      </c>
    </row>
    <row r="17" spans="2:4" ht="25.5">
      <c r="B17" s="94" t="s">
        <v>1245</v>
      </c>
      <c r="C17" s="94" t="s">
        <v>417</v>
      </c>
      <c r="D17" s="94" t="s">
        <v>378</v>
      </c>
    </row>
  </sheetData>
  <sheetProtection algorithmName="SHA-512" hashValue="nBpRjzmAs83wd6GoFQqIO7EkaUKwrzAmkEa/z4BujqkXnBKkxl+SNINm0d/hZO21M8IDU6Qf3XgwYUu+qbBiDg==" saltValue="0CJdICSIId5591VvAHJATw==" spinCount="100000" sheet="1" objects="1" scenarios="1" selectLockedCells="1"/>
  <mergeCells count="1">
    <mergeCell ref="B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G23"/>
  <sheetViews>
    <sheetView showGridLines="0" topLeftCell="A15" zoomScale="115" zoomScaleNormal="115" workbookViewId="0">
      <selection activeCell="D1" sqref="D1:F23"/>
    </sheetView>
  </sheetViews>
  <sheetFormatPr defaultRowHeight="15"/>
  <cols>
    <col min="4" max="4" width="23.85546875" style="5" customWidth="1"/>
    <col min="5" max="5" width="28" style="5" customWidth="1"/>
    <col min="6" max="6" width="24.28515625" style="5" customWidth="1"/>
    <col min="7" max="7" width="9.140625" style="5"/>
  </cols>
  <sheetData>
    <row r="3" spans="4:6" ht="15.75" thickBot="1"/>
    <row r="4" spans="4:6" ht="19.5" thickBot="1">
      <c r="D4" s="897" t="s">
        <v>1304</v>
      </c>
      <c r="E4" s="898"/>
      <c r="F4" s="899"/>
    </row>
    <row r="5" spans="4:6" ht="15.75" thickBot="1">
      <c r="D5" s="389" t="s">
        <v>1299</v>
      </c>
      <c r="E5" s="390" t="s">
        <v>1297</v>
      </c>
      <c r="F5" s="390" t="s">
        <v>1298</v>
      </c>
    </row>
    <row r="6" spans="4:6" ht="48" customHeight="1" thickBot="1">
      <c r="D6" s="391" t="s">
        <v>1270</v>
      </c>
      <c r="E6" s="392" t="s">
        <v>1305</v>
      </c>
      <c r="F6" s="392" t="s">
        <v>1336</v>
      </c>
    </row>
    <row r="7" spans="4:6" ht="24.75" thickBot="1">
      <c r="D7" s="391" t="s">
        <v>1271</v>
      </c>
      <c r="E7" s="392" t="s">
        <v>1337</v>
      </c>
      <c r="F7" s="392" t="s">
        <v>1272</v>
      </c>
    </row>
    <row r="8" spans="4:6" ht="48" customHeight="1">
      <c r="D8" s="894" t="s">
        <v>1273</v>
      </c>
      <c r="E8" s="393" t="s">
        <v>1300</v>
      </c>
      <c r="F8" s="894" t="s">
        <v>1274</v>
      </c>
    </row>
    <row r="9" spans="4:6" ht="15.75" thickBot="1">
      <c r="D9" s="896"/>
      <c r="E9" s="392"/>
      <c r="F9" s="896"/>
    </row>
    <row r="10" spans="4:6" ht="48" customHeight="1" thickBot="1">
      <c r="D10" s="391" t="s">
        <v>1275</v>
      </c>
      <c r="E10" s="392" t="s">
        <v>1301</v>
      </c>
      <c r="F10" s="392" t="s">
        <v>1276</v>
      </c>
    </row>
    <row r="11" spans="4:6" ht="24.75" thickBot="1">
      <c r="D11" s="391" t="s">
        <v>1277</v>
      </c>
      <c r="E11" s="392" t="s">
        <v>1300</v>
      </c>
      <c r="F11" s="392" t="s">
        <v>1276</v>
      </c>
    </row>
    <row r="12" spans="4:6" ht="48" customHeight="1">
      <c r="D12" s="894" t="s">
        <v>1278</v>
      </c>
      <c r="E12" s="393" t="s">
        <v>1300</v>
      </c>
      <c r="F12" s="894" t="s">
        <v>1276</v>
      </c>
    </row>
    <row r="13" spans="4:6" ht="15.75" thickBot="1">
      <c r="D13" s="896"/>
      <c r="E13" s="392"/>
      <c r="F13" s="896"/>
    </row>
    <row r="14" spans="4:6" ht="48" customHeight="1" thickBot="1">
      <c r="D14" s="391" t="s">
        <v>1279</v>
      </c>
      <c r="E14" s="392" t="s">
        <v>1306</v>
      </c>
      <c r="F14" s="392" t="s">
        <v>1280</v>
      </c>
    </row>
    <row r="15" spans="4:6" ht="24.75" thickBot="1">
      <c r="D15" s="391" t="s">
        <v>1281</v>
      </c>
      <c r="E15" s="392" t="s">
        <v>1302</v>
      </c>
      <c r="F15" s="392" t="s">
        <v>1282</v>
      </c>
    </row>
    <row r="16" spans="4:6" ht="131.25" customHeight="1">
      <c r="D16" s="894" t="s">
        <v>1283</v>
      </c>
      <c r="E16" s="393" t="s">
        <v>1284</v>
      </c>
      <c r="F16" s="894" t="s">
        <v>1286</v>
      </c>
    </row>
    <row r="17" spans="4:6" ht="24.75" thickBot="1">
      <c r="D17" s="896"/>
      <c r="E17" s="392" t="s">
        <v>1285</v>
      </c>
      <c r="F17" s="896"/>
    </row>
    <row r="18" spans="4:6" ht="24" customHeight="1">
      <c r="D18" s="394" t="s">
        <v>1287</v>
      </c>
      <c r="E18" s="393" t="s">
        <v>1303</v>
      </c>
      <c r="F18" s="894" t="s">
        <v>1290</v>
      </c>
    </row>
    <row r="19" spans="4:6">
      <c r="D19" s="394" t="s">
        <v>1288</v>
      </c>
      <c r="E19" s="393" t="s">
        <v>1289</v>
      </c>
      <c r="F19" s="895"/>
    </row>
    <row r="20" spans="4:6" ht="15.75" thickBot="1">
      <c r="D20" s="395"/>
      <c r="E20" s="392"/>
      <c r="F20" s="896"/>
    </row>
    <row r="21" spans="4:6" ht="24">
      <c r="D21" s="394" t="s">
        <v>1287</v>
      </c>
      <c r="E21" s="393" t="s">
        <v>1292</v>
      </c>
      <c r="F21" s="894" t="s">
        <v>1294</v>
      </c>
    </row>
    <row r="22" spans="4:6" ht="24.75" thickBot="1">
      <c r="D22" s="391" t="s">
        <v>1291</v>
      </c>
      <c r="E22" s="392" t="s">
        <v>1293</v>
      </c>
      <c r="F22" s="896"/>
    </row>
    <row r="23" spans="4:6" ht="24.75" thickBot="1">
      <c r="D23" s="391" t="s">
        <v>1338</v>
      </c>
      <c r="E23" s="392" t="s">
        <v>1295</v>
      </c>
      <c r="F23" s="392" t="s">
        <v>1296</v>
      </c>
    </row>
  </sheetData>
  <sheetProtection algorithmName="SHA-512" hashValue="6c6uDd76EZUZe7qhw2/YptbJfvSzKsHSh5OznRGFK8Q3nCOZJrfVoFMBpg7vnoBqSsdMkL80QBxmXNmQQ41d8w==" saltValue="Fgz/JfmCeEUnmLiJoI6L6w==" spinCount="100000" sheet="1" objects="1" scenarios="1" selectLockedCells="1"/>
  <mergeCells count="9">
    <mergeCell ref="F18:F20"/>
    <mergeCell ref="F21:F22"/>
    <mergeCell ref="D8:D9"/>
    <mergeCell ref="F8:F9"/>
    <mergeCell ref="D4:F4"/>
    <mergeCell ref="D12:D13"/>
    <mergeCell ref="F12:F13"/>
    <mergeCell ref="D16:D17"/>
    <mergeCell ref="F16: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dimension ref="B1:F47"/>
  <sheetViews>
    <sheetView showGridLines="0" topLeftCell="A41" workbookViewId="0">
      <selection activeCell="B1" sqref="B1:D47"/>
    </sheetView>
  </sheetViews>
  <sheetFormatPr defaultRowHeight="15"/>
  <cols>
    <col min="2" max="2" width="26" style="1" customWidth="1"/>
    <col min="3" max="3" width="20.28515625" style="35" customWidth="1"/>
    <col min="4" max="4" width="24.7109375" style="35" customWidth="1"/>
    <col min="5" max="5" width="9.140625" style="3"/>
  </cols>
  <sheetData>
    <row r="1" spans="2:4" ht="15.75" thickBot="1"/>
    <row r="2" spans="2:4" ht="40.15" customHeight="1">
      <c r="B2" s="902" t="s">
        <v>275</v>
      </c>
      <c r="C2" s="903"/>
      <c r="D2" s="904"/>
    </row>
    <row r="3" spans="2:4" ht="14.45" customHeight="1">
      <c r="B3" s="905" t="s">
        <v>407</v>
      </c>
      <c r="C3" s="900" t="s">
        <v>1100</v>
      </c>
      <c r="D3" s="901" t="s">
        <v>408</v>
      </c>
    </row>
    <row r="4" spans="2:4" ht="5.45" customHeight="1">
      <c r="B4" s="905"/>
      <c r="C4" s="900"/>
      <c r="D4" s="901"/>
    </row>
    <row r="5" spans="2:4" hidden="1">
      <c r="B5" s="905"/>
      <c r="C5" s="900"/>
      <c r="D5" s="901"/>
    </row>
    <row r="6" spans="2:4">
      <c r="B6" s="36">
        <v>32874</v>
      </c>
      <c r="C6" s="34">
        <v>40</v>
      </c>
      <c r="D6" s="37">
        <v>45</v>
      </c>
    </row>
    <row r="7" spans="2:4">
      <c r="B7" s="36">
        <v>33136</v>
      </c>
      <c r="C7" s="34">
        <v>43</v>
      </c>
      <c r="D7" s="37">
        <v>48.25</v>
      </c>
    </row>
    <row r="8" spans="2:4">
      <c r="B8" s="36">
        <v>33200</v>
      </c>
      <c r="C8" s="34">
        <v>45</v>
      </c>
      <c r="D8" s="37">
        <v>50.75</v>
      </c>
    </row>
    <row r="9" spans="2:4">
      <c r="B9" s="36">
        <v>33284</v>
      </c>
      <c r="C9" s="34">
        <v>48</v>
      </c>
      <c r="D9" s="37">
        <v>54.5</v>
      </c>
    </row>
    <row r="10" spans="2:4">
      <c r="B10" s="36">
        <v>34361</v>
      </c>
      <c r="C10" s="34">
        <v>56</v>
      </c>
      <c r="D10" s="37">
        <v>65</v>
      </c>
    </row>
    <row r="11" spans="2:4">
      <c r="B11" s="36">
        <v>34445</v>
      </c>
      <c r="C11" s="34">
        <v>79</v>
      </c>
      <c r="D11" s="37">
        <v>98</v>
      </c>
    </row>
    <row r="12" spans="2:4">
      <c r="B12" s="36">
        <v>34527</v>
      </c>
      <c r="C12" s="34">
        <v>70</v>
      </c>
      <c r="D12" s="37">
        <v>85</v>
      </c>
    </row>
    <row r="13" spans="2:4">
      <c r="B13" s="36">
        <v>34542</v>
      </c>
      <c r="C13" s="34">
        <v>63</v>
      </c>
      <c r="D13" s="37">
        <v>75</v>
      </c>
    </row>
    <row r="14" spans="2:4">
      <c r="B14" s="36">
        <v>34608</v>
      </c>
      <c r="C14" s="34">
        <v>55</v>
      </c>
      <c r="D14" s="37">
        <v>64</v>
      </c>
    </row>
    <row r="15" spans="2:4">
      <c r="B15" s="36">
        <v>34860</v>
      </c>
      <c r="C15" s="34">
        <v>52</v>
      </c>
      <c r="D15" s="37">
        <v>60</v>
      </c>
    </row>
    <row r="16" spans="2:4">
      <c r="B16" s="36">
        <v>34912</v>
      </c>
      <c r="C16" s="34">
        <v>50</v>
      </c>
      <c r="D16" s="37">
        <v>57</v>
      </c>
    </row>
    <row r="17" spans="2:4">
      <c r="B17" s="36">
        <v>35644</v>
      </c>
      <c r="C17" s="34">
        <v>67</v>
      </c>
      <c r="D17" s="37">
        <v>80</v>
      </c>
    </row>
    <row r="18" spans="2:4">
      <c r="B18" s="36">
        <v>36524</v>
      </c>
      <c r="C18" s="34">
        <v>60</v>
      </c>
      <c r="D18" s="37">
        <v>70</v>
      </c>
    </row>
    <row r="19" spans="2:4">
      <c r="B19" s="36">
        <v>37393</v>
      </c>
      <c r="C19" s="34">
        <v>55</v>
      </c>
      <c r="D19" s="37">
        <v>64</v>
      </c>
    </row>
    <row r="20" spans="2:4">
      <c r="B20" s="36">
        <v>37786</v>
      </c>
      <c r="C20" s="34">
        <v>50</v>
      </c>
      <c r="D20" s="37">
        <v>57</v>
      </c>
    </row>
    <row r="21" spans="2:4">
      <c r="B21" s="36">
        <v>37902</v>
      </c>
      <c r="C21" s="34">
        <v>43</v>
      </c>
      <c r="D21" s="37">
        <v>48</v>
      </c>
    </row>
    <row r="22" spans="2:4">
      <c r="B22" s="36">
        <v>38153</v>
      </c>
      <c r="C22" s="34">
        <v>38</v>
      </c>
      <c r="D22" s="37">
        <v>42</v>
      </c>
    </row>
    <row r="23" spans="2:4">
      <c r="B23" s="36">
        <v>38365</v>
      </c>
      <c r="C23" s="34">
        <v>32</v>
      </c>
      <c r="D23" s="37">
        <v>35</v>
      </c>
    </row>
    <row r="24" spans="2:4">
      <c r="B24" s="36">
        <v>38497</v>
      </c>
      <c r="C24" s="34">
        <v>28</v>
      </c>
      <c r="D24" s="37">
        <v>30</v>
      </c>
    </row>
    <row r="25" spans="2:4">
      <c r="B25" s="36">
        <v>38706</v>
      </c>
      <c r="C25" s="34">
        <v>23</v>
      </c>
      <c r="D25" s="37">
        <v>25</v>
      </c>
    </row>
    <row r="26" spans="2:4">
      <c r="B26" s="36">
        <v>39071</v>
      </c>
      <c r="C26" s="34">
        <v>27</v>
      </c>
      <c r="D26" s="37">
        <v>29</v>
      </c>
    </row>
    <row r="27" spans="2:4">
      <c r="B27" s="36">
        <v>39444</v>
      </c>
      <c r="C27" s="34">
        <v>25</v>
      </c>
      <c r="D27" s="37">
        <v>27</v>
      </c>
    </row>
    <row r="28" spans="2:4">
      <c r="B28" s="36">
        <v>39912</v>
      </c>
      <c r="C28" s="34">
        <v>19</v>
      </c>
      <c r="D28" s="37">
        <v>20</v>
      </c>
    </row>
    <row r="29" spans="2:4">
      <c r="B29" s="36">
        <v>39976</v>
      </c>
      <c r="C29" s="34">
        <v>18</v>
      </c>
      <c r="D29" s="37">
        <v>19</v>
      </c>
    </row>
    <row r="30" spans="2:4">
      <c r="B30" s="36">
        <v>40169</v>
      </c>
      <c r="C30" s="34">
        <v>15</v>
      </c>
      <c r="D30" s="37">
        <v>16</v>
      </c>
    </row>
    <row r="31" spans="2:4">
      <c r="B31" s="36">
        <v>40542</v>
      </c>
      <c r="C31" s="34">
        <v>14</v>
      </c>
      <c r="D31" s="37">
        <v>15</v>
      </c>
    </row>
    <row r="32" spans="2:4">
      <c r="B32" s="36">
        <v>40906</v>
      </c>
      <c r="C32" s="34">
        <v>17</v>
      </c>
      <c r="D32" s="37">
        <v>17.75</v>
      </c>
    </row>
    <row r="33" spans="2:6">
      <c r="B33" s="36">
        <v>41079</v>
      </c>
      <c r="C33" s="34">
        <v>16</v>
      </c>
      <c r="D33" s="37">
        <v>16.5</v>
      </c>
    </row>
    <row r="34" spans="2:6">
      <c r="B34" s="36">
        <v>41263</v>
      </c>
      <c r="C34" s="34">
        <v>13.5</v>
      </c>
      <c r="D34" s="37">
        <v>13.75</v>
      </c>
    </row>
    <row r="35" spans="2:6">
      <c r="B35" s="36">
        <v>41446</v>
      </c>
      <c r="C35" s="34">
        <v>9.5</v>
      </c>
      <c r="D35" s="37">
        <v>11</v>
      </c>
    </row>
    <row r="36" spans="2:6">
      <c r="B36" s="36">
        <v>41635</v>
      </c>
      <c r="C36" s="34">
        <v>10.25</v>
      </c>
      <c r="D36" s="37">
        <v>11.75</v>
      </c>
    </row>
    <row r="37" spans="2:6">
      <c r="B37" s="36">
        <v>41987</v>
      </c>
      <c r="C37" s="34">
        <v>9</v>
      </c>
      <c r="D37" s="37">
        <v>10.5</v>
      </c>
    </row>
    <row r="38" spans="2:6">
      <c r="B38" s="36">
        <v>42735</v>
      </c>
      <c r="C38" s="308">
        <v>8.75</v>
      </c>
      <c r="D38" s="37">
        <v>9.75</v>
      </c>
    </row>
    <row r="39" spans="2:6">
      <c r="B39" s="312">
        <v>43280</v>
      </c>
      <c r="C39" s="316">
        <v>18.5</v>
      </c>
      <c r="D39" s="317">
        <v>19.5</v>
      </c>
    </row>
    <row r="40" spans="2:6">
      <c r="B40" s="320">
        <v>43749</v>
      </c>
      <c r="C40" s="309" t="s">
        <v>1226</v>
      </c>
      <c r="D40" s="322">
        <v>18.25</v>
      </c>
      <c r="E40" s="314"/>
    </row>
    <row r="41" spans="2:6" ht="15.75">
      <c r="B41" s="321">
        <v>43820</v>
      </c>
      <c r="C41" s="318">
        <v>12.75</v>
      </c>
      <c r="D41" s="319">
        <v>13.75</v>
      </c>
      <c r="E41" s="315"/>
      <c r="F41" s="194"/>
    </row>
    <row r="42" spans="2:6" ht="15.75">
      <c r="B42" s="321">
        <v>43995</v>
      </c>
      <c r="C42" s="521">
        <v>9</v>
      </c>
      <c r="D42" s="522">
        <v>10</v>
      </c>
      <c r="E42" s="315"/>
      <c r="F42" s="194"/>
    </row>
    <row r="43" spans="2:6" ht="16.5" thickBot="1">
      <c r="B43" s="321">
        <v>44184</v>
      </c>
      <c r="C43" s="318">
        <v>15.75</v>
      </c>
      <c r="D43" s="319">
        <v>16.75</v>
      </c>
      <c r="E43" s="315"/>
      <c r="F43" s="194"/>
    </row>
    <row r="44" spans="2:6">
      <c r="B44" s="258"/>
      <c r="C44" s="313"/>
      <c r="D44" s="313"/>
    </row>
    <row r="45" spans="2:6" ht="16.5">
      <c r="B45" s="323" t="s">
        <v>1227</v>
      </c>
    </row>
    <row r="46" spans="2:6" ht="15.75">
      <c r="B46" s="194"/>
    </row>
    <row r="47" spans="2:6" ht="15.75">
      <c r="B47" s="194" t="s">
        <v>1101</v>
      </c>
    </row>
  </sheetData>
  <sheetProtection algorithmName="SHA-512" hashValue="qjH12EopqIPZPhyiqwBmE6JifRNaV9A8BNprl6Tef6D3HuJmTZahr8aK7sjaSiT4f1CmsM6xArONZMjv60j5yQ==" saltValue="RcNzU0aId9FnUeJuHYIB7Q==" spinCount="100000" sheet="1" objects="1" scenarios="1" selectLockedCells="1"/>
  <mergeCells count="4">
    <mergeCell ref="C3:C5"/>
    <mergeCell ref="D3:D5"/>
    <mergeCell ref="B2:D2"/>
    <mergeCell ref="B3:B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dimension ref="A1:R37"/>
  <sheetViews>
    <sheetView showGridLines="0" topLeftCell="A15" zoomScale="115" zoomScaleNormal="115" workbookViewId="0">
      <selection activeCell="B1" sqref="B1:M37"/>
    </sheetView>
  </sheetViews>
  <sheetFormatPr defaultColWidth="9.140625" defaultRowHeight="15"/>
  <cols>
    <col min="1" max="1" width="9.140625" style="2"/>
    <col min="2" max="2" width="9.140625" style="119"/>
    <col min="3" max="9" width="9.140625" style="2"/>
    <col min="10" max="10" width="7" style="2" bestFit="1" customWidth="1"/>
    <col min="11" max="16384" width="9.140625" style="2"/>
  </cols>
  <sheetData>
    <row r="1" spans="1:15">
      <c r="C1" s="906" t="s">
        <v>1255</v>
      </c>
      <c r="D1" s="906"/>
      <c r="E1" s="906"/>
      <c r="F1" s="906"/>
      <c r="G1" s="906"/>
      <c r="H1" s="906"/>
      <c r="I1" s="906"/>
      <c r="J1" s="906"/>
      <c r="K1" s="906"/>
    </row>
    <row r="2" spans="1:15">
      <c r="B2" s="906" t="s">
        <v>527</v>
      </c>
      <c r="C2" s="906"/>
      <c r="D2" s="906"/>
      <c r="E2" s="906"/>
      <c r="F2" s="906"/>
      <c r="G2" s="906"/>
      <c r="H2" s="906"/>
      <c r="I2" s="906"/>
      <c r="J2" s="906"/>
      <c r="K2" s="906"/>
      <c r="L2" s="906"/>
    </row>
    <row r="3" spans="1:15" ht="15.75" thickBot="1">
      <c r="B3" s="907" t="s">
        <v>528</v>
      </c>
      <c r="C3" s="907"/>
      <c r="D3" s="907"/>
      <c r="E3" s="907"/>
      <c r="F3" s="907"/>
      <c r="G3" s="907"/>
      <c r="H3" s="907"/>
      <c r="I3" s="907"/>
      <c r="J3" s="907"/>
      <c r="K3" s="907"/>
      <c r="L3" s="907"/>
    </row>
    <row r="4" spans="1:15">
      <c r="B4" s="342"/>
      <c r="C4" s="342"/>
      <c r="D4" s="342"/>
      <c r="E4" s="342"/>
      <c r="F4" s="342"/>
      <c r="G4" s="342"/>
      <c r="H4" s="342"/>
      <c r="I4" s="342"/>
      <c r="J4" s="342"/>
      <c r="K4" s="342"/>
      <c r="L4" s="342"/>
    </row>
    <row r="5" spans="1:15" ht="15.75" thickBot="1">
      <c r="B5" s="2"/>
    </row>
    <row r="6" spans="1:15" ht="15.75" customHeight="1" thickBot="1">
      <c r="B6" s="644" t="s">
        <v>525</v>
      </c>
      <c r="C6" s="643">
        <v>2010</v>
      </c>
      <c r="D6" s="643">
        <v>2011</v>
      </c>
      <c r="E6" s="643">
        <v>2012</v>
      </c>
      <c r="F6" s="643">
        <v>2013</v>
      </c>
      <c r="G6" s="643">
        <v>2014</v>
      </c>
      <c r="H6" s="643">
        <v>2015</v>
      </c>
      <c r="I6" s="643">
        <v>2016</v>
      </c>
      <c r="J6" s="643">
        <v>2017</v>
      </c>
      <c r="K6" s="643">
        <v>2018</v>
      </c>
      <c r="L6" s="643">
        <v>2019</v>
      </c>
      <c r="M6" s="643">
        <v>2020</v>
      </c>
    </row>
    <row r="7" spans="1:15" ht="15.75" thickBot="1">
      <c r="B7" s="645" t="s">
        <v>418</v>
      </c>
      <c r="C7" s="344">
        <v>6.3</v>
      </c>
      <c r="D7" s="344">
        <v>10.8</v>
      </c>
      <c r="E7" s="344">
        <v>11.13</v>
      </c>
      <c r="F7" s="344">
        <v>1.88</v>
      </c>
      <c r="G7" s="344">
        <v>10.72</v>
      </c>
      <c r="H7" s="344">
        <v>3.28</v>
      </c>
      <c r="I7" s="344">
        <v>5.94</v>
      </c>
      <c r="J7" s="344">
        <v>13.69</v>
      </c>
      <c r="K7" s="344">
        <v>12.14</v>
      </c>
      <c r="L7" s="344">
        <v>20.350000000000001</v>
      </c>
      <c r="M7" s="344">
        <v>12.15</v>
      </c>
    </row>
    <row r="8" spans="1:15" s="129" customFormat="1" ht="15.75" thickBot="1">
      <c r="A8" s="350"/>
      <c r="B8" s="645" t="s">
        <v>419</v>
      </c>
      <c r="C8" s="60">
        <v>6.82</v>
      </c>
      <c r="D8" s="60">
        <v>10.87</v>
      </c>
      <c r="E8" s="60">
        <v>9.15</v>
      </c>
      <c r="F8" s="60">
        <v>1.84</v>
      </c>
      <c r="G8" s="60">
        <v>12.4</v>
      </c>
      <c r="H8" s="60">
        <v>3.1</v>
      </c>
      <c r="I8" s="60">
        <v>4.47</v>
      </c>
      <c r="J8" s="60">
        <v>15.36</v>
      </c>
      <c r="K8" s="340">
        <v>13.71</v>
      </c>
      <c r="L8" s="344">
        <v>19.670000000000002</v>
      </c>
      <c r="M8" s="344">
        <v>12.37</v>
      </c>
    </row>
    <row r="9" spans="1:15" ht="15.75" thickBot="1">
      <c r="A9" s="73"/>
      <c r="B9" s="645" t="s">
        <v>420</v>
      </c>
      <c r="C9" s="60">
        <v>8.58</v>
      </c>
      <c r="D9" s="60">
        <v>10.08</v>
      </c>
      <c r="E9" s="60">
        <v>8.2200000000000006</v>
      </c>
      <c r="F9" s="60">
        <v>2.2999999999999998</v>
      </c>
      <c r="G9" s="60">
        <v>12.31</v>
      </c>
      <c r="H9" s="60">
        <v>3.41</v>
      </c>
      <c r="I9" s="60">
        <v>3.8</v>
      </c>
      <c r="J9" s="60">
        <v>16.09</v>
      </c>
      <c r="K9" s="340">
        <v>14.28</v>
      </c>
      <c r="L9" s="344">
        <v>19.71</v>
      </c>
      <c r="M9" s="344">
        <v>11.86</v>
      </c>
    </row>
    <row r="10" spans="1:15" ht="15.75" thickBot="1">
      <c r="A10" s="73"/>
      <c r="B10" s="645" t="s">
        <v>421</v>
      </c>
      <c r="C10" s="60">
        <v>10.42</v>
      </c>
      <c r="D10" s="60">
        <v>8.2100000000000009</v>
      </c>
      <c r="E10" s="60">
        <v>7.65</v>
      </c>
      <c r="F10" s="60">
        <v>1.7</v>
      </c>
      <c r="G10" s="60">
        <v>12.98</v>
      </c>
      <c r="H10" s="60">
        <v>4.8</v>
      </c>
      <c r="I10" s="60">
        <v>2.87</v>
      </c>
      <c r="J10" s="60">
        <v>16.37</v>
      </c>
      <c r="K10" s="340">
        <v>16.37</v>
      </c>
      <c r="L10" s="344">
        <v>19.5</v>
      </c>
      <c r="M10" s="344" t="s">
        <v>1777</v>
      </c>
    </row>
    <row r="11" spans="1:15" ht="15.75" thickBot="1">
      <c r="A11" s="73"/>
      <c r="B11" s="645" t="s">
        <v>422</v>
      </c>
      <c r="C11" s="60">
        <v>9.2100000000000009</v>
      </c>
      <c r="D11" s="60">
        <v>9.6300000000000008</v>
      </c>
      <c r="E11" s="60">
        <v>8.06</v>
      </c>
      <c r="F11" s="60">
        <v>2.17</v>
      </c>
      <c r="G11" s="60">
        <v>11.28</v>
      </c>
      <c r="H11" s="60">
        <v>6.52</v>
      </c>
      <c r="I11" s="60">
        <v>3.25</v>
      </c>
      <c r="J11" s="60">
        <v>15.26</v>
      </c>
      <c r="K11" s="340">
        <v>20.16</v>
      </c>
      <c r="L11" s="344">
        <v>18.71</v>
      </c>
      <c r="M11" s="344">
        <v>11.39</v>
      </c>
    </row>
    <row r="12" spans="1:15" ht="15.75" thickBot="1">
      <c r="B12" s="645" t="s">
        <v>423</v>
      </c>
      <c r="C12" s="60">
        <v>7.64</v>
      </c>
      <c r="D12" s="60">
        <v>10.19</v>
      </c>
      <c r="E12" s="60">
        <v>6.44</v>
      </c>
      <c r="F12" s="60">
        <v>5.23</v>
      </c>
      <c r="G12" s="60">
        <v>9.75</v>
      </c>
      <c r="H12" s="60">
        <v>6.73</v>
      </c>
      <c r="I12" s="60">
        <v>3.41</v>
      </c>
      <c r="J12" s="60">
        <v>14.87</v>
      </c>
      <c r="K12" s="340">
        <v>23.71</v>
      </c>
      <c r="L12" s="344">
        <v>15.72</v>
      </c>
      <c r="M12" s="344">
        <v>12.62</v>
      </c>
    </row>
    <row r="13" spans="1:15" ht="15.75" thickBot="1">
      <c r="B13" s="645" t="s">
        <v>424</v>
      </c>
      <c r="C13" s="60">
        <v>8.24</v>
      </c>
      <c r="D13" s="60">
        <v>10.34</v>
      </c>
      <c r="E13" s="60">
        <v>6.13</v>
      </c>
      <c r="F13" s="60">
        <v>6.61</v>
      </c>
      <c r="G13" s="60">
        <v>9.4600000000000009</v>
      </c>
      <c r="H13" s="60">
        <v>5.62</v>
      </c>
      <c r="I13" s="60">
        <v>3.96</v>
      </c>
      <c r="J13" s="60">
        <v>15.45</v>
      </c>
      <c r="K13" s="340">
        <v>25</v>
      </c>
      <c r="L13" s="344">
        <v>16.649999999999999</v>
      </c>
      <c r="M13" s="344">
        <v>11.76</v>
      </c>
    </row>
    <row r="14" spans="1:15" ht="15.75" thickBot="1">
      <c r="B14" s="645" t="s">
        <v>425</v>
      </c>
      <c r="C14" s="60">
        <v>9.0299999999999994</v>
      </c>
      <c r="D14" s="60">
        <v>11</v>
      </c>
      <c r="E14" s="60">
        <v>4.5599999999999996</v>
      </c>
      <c r="F14" s="60">
        <v>6.38</v>
      </c>
      <c r="G14" s="60">
        <v>9.8800000000000008</v>
      </c>
      <c r="H14" s="60">
        <v>6.21</v>
      </c>
      <c r="I14" s="60">
        <v>3.03</v>
      </c>
      <c r="J14" s="60">
        <v>16.34</v>
      </c>
      <c r="K14" s="340">
        <v>32.130000000000003</v>
      </c>
      <c r="L14" s="344">
        <v>15.01</v>
      </c>
      <c r="M14" s="344">
        <v>11.77</v>
      </c>
    </row>
    <row r="15" spans="1:15" ht="15.75" thickBot="1">
      <c r="B15" s="645" t="s">
        <v>426</v>
      </c>
      <c r="C15" s="60">
        <v>8.91</v>
      </c>
      <c r="D15" s="60">
        <v>12.15</v>
      </c>
      <c r="E15" s="60">
        <v>4.03</v>
      </c>
      <c r="F15" s="60">
        <v>6.23</v>
      </c>
      <c r="G15" s="60">
        <v>9.84</v>
      </c>
      <c r="H15" s="60">
        <v>6.92</v>
      </c>
      <c r="I15" s="60">
        <v>1.78</v>
      </c>
      <c r="J15" s="60">
        <v>16.28</v>
      </c>
      <c r="K15" s="340">
        <v>46.15</v>
      </c>
      <c r="L15" s="344">
        <v>9.26</v>
      </c>
      <c r="M15" s="344">
        <v>11.75</v>
      </c>
    </row>
    <row r="16" spans="1:15" ht="15.75" thickBot="1">
      <c r="B16" s="645" t="s">
        <v>427</v>
      </c>
      <c r="C16" s="60">
        <v>9.92</v>
      </c>
      <c r="D16" s="60">
        <v>12.58</v>
      </c>
      <c r="E16" s="60">
        <v>2.57</v>
      </c>
      <c r="F16" s="60">
        <v>6.77</v>
      </c>
      <c r="G16" s="60">
        <v>10.1</v>
      </c>
      <c r="H16" s="60">
        <v>5.74</v>
      </c>
      <c r="I16" s="60">
        <v>2.84</v>
      </c>
      <c r="J16" s="60">
        <v>17.28</v>
      </c>
      <c r="K16" s="340">
        <v>45.01</v>
      </c>
      <c r="L16" s="344">
        <v>8.5500000000000007</v>
      </c>
      <c r="M16" s="344">
        <v>11.89</v>
      </c>
      <c r="O16" s="2" t="s">
        <v>1776</v>
      </c>
    </row>
    <row r="17" spans="2:18" ht="15.75" thickBot="1">
      <c r="B17" s="645" t="s">
        <v>428</v>
      </c>
      <c r="C17" s="60">
        <v>8.17</v>
      </c>
      <c r="D17" s="60">
        <v>13.67</v>
      </c>
      <c r="E17" s="60">
        <v>3.6</v>
      </c>
      <c r="F17" s="60">
        <v>5.67</v>
      </c>
      <c r="G17" s="60">
        <v>8.36</v>
      </c>
      <c r="H17" s="60">
        <v>5.25</v>
      </c>
      <c r="I17" s="60">
        <v>6.41</v>
      </c>
      <c r="J17" s="60">
        <v>17.3</v>
      </c>
      <c r="K17" s="340">
        <v>38.54</v>
      </c>
      <c r="L17" s="344">
        <v>10.56</v>
      </c>
      <c r="M17" s="344">
        <v>14.03</v>
      </c>
    </row>
    <row r="18" spans="2:18" ht="15.75" thickBot="1">
      <c r="B18" s="645" t="s">
        <v>429</v>
      </c>
      <c r="C18" s="60">
        <v>8.8699999999999992</v>
      </c>
      <c r="D18" s="60">
        <v>13.33</v>
      </c>
      <c r="E18" s="60">
        <v>2.4500000000000002</v>
      </c>
      <c r="F18" s="60">
        <v>6.97</v>
      </c>
      <c r="G18" s="60">
        <v>6.36</v>
      </c>
      <c r="H18" s="60">
        <v>5.71</v>
      </c>
      <c r="I18" s="60">
        <v>9.94</v>
      </c>
      <c r="J18" s="60">
        <v>15.47</v>
      </c>
      <c r="K18" s="340">
        <v>33.64</v>
      </c>
      <c r="L18" s="344">
        <v>11.84</v>
      </c>
      <c r="M18" s="646">
        <v>14.6</v>
      </c>
    </row>
    <row r="19" spans="2:18">
      <c r="B19" s="2"/>
      <c r="R19" s="2" t="s">
        <v>1253</v>
      </c>
    </row>
    <row r="20" spans="2:18">
      <c r="B20" s="906" t="s">
        <v>526</v>
      </c>
      <c r="C20" s="906"/>
      <c r="D20" s="906"/>
      <c r="E20" s="906"/>
      <c r="F20" s="906"/>
      <c r="G20" s="906"/>
      <c r="H20" s="906"/>
      <c r="I20" s="906"/>
      <c r="J20" s="906"/>
      <c r="K20" s="906"/>
      <c r="L20" s="906"/>
    </row>
    <row r="21" spans="2:18">
      <c r="B21" s="906" t="s">
        <v>527</v>
      </c>
      <c r="C21" s="906"/>
      <c r="D21" s="906"/>
      <c r="E21" s="906"/>
      <c r="F21" s="906"/>
      <c r="G21" s="906"/>
      <c r="H21" s="906"/>
      <c r="I21" s="906"/>
      <c r="J21" s="906"/>
      <c r="K21" s="906"/>
      <c r="L21" s="906"/>
    </row>
    <row r="22" spans="2:18" ht="15.75" thickBot="1">
      <c r="B22" s="907" t="s">
        <v>528</v>
      </c>
      <c r="C22" s="907"/>
      <c r="D22" s="907"/>
      <c r="E22" s="907"/>
      <c r="F22" s="907"/>
      <c r="G22" s="907"/>
      <c r="H22" s="907"/>
      <c r="I22" s="907"/>
      <c r="J22" s="907"/>
      <c r="K22" s="907"/>
      <c r="L22" s="907"/>
      <c r="M22" s="32"/>
    </row>
    <row r="23" spans="2:18">
      <c r="B23" s="351"/>
      <c r="C23" s="342"/>
      <c r="D23" s="342"/>
      <c r="E23" s="342"/>
      <c r="F23" s="342"/>
      <c r="G23" s="342"/>
      <c r="H23" s="342"/>
      <c r="I23" s="342"/>
      <c r="J23" s="342"/>
      <c r="K23" s="342"/>
      <c r="L23" s="342"/>
      <c r="M23" s="32"/>
    </row>
    <row r="24" spans="2:18" ht="15.75" thickBot="1">
      <c r="B24" s="112"/>
      <c r="C24" s="342"/>
      <c r="D24" s="342"/>
      <c r="E24" s="342"/>
      <c r="F24" s="342"/>
      <c r="G24" s="342"/>
      <c r="H24" s="342"/>
      <c r="I24" s="342"/>
      <c r="J24" s="342"/>
    </row>
    <row r="25" spans="2:18" ht="15.75" thickBot="1">
      <c r="B25" s="130" t="s">
        <v>525</v>
      </c>
      <c r="C25" s="343">
        <v>2010</v>
      </c>
      <c r="D25" s="343">
        <v>2011</v>
      </c>
      <c r="E25" s="343">
        <v>2012</v>
      </c>
      <c r="F25" s="343">
        <v>2013</v>
      </c>
      <c r="G25" s="343">
        <v>2014</v>
      </c>
      <c r="H25" s="343">
        <v>2015</v>
      </c>
      <c r="I25" s="343">
        <v>2016</v>
      </c>
      <c r="J25" s="343">
        <v>2017</v>
      </c>
      <c r="K25" s="343">
        <v>2018</v>
      </c>
      <c r="L25" s="332">
        <v>2019</v>
      </c>
      <c r="M25" s="643">
        <v>2020</v>
      </c>
    </row>
    <row r="26" spans="2:18" ht="15.75" thickBot="1">
      <c r="B26" s="131" t="s">
        <v>418</v>
      </c>
      <c r="C26" s="344">
        <v>6.3</v>
      </c>
      <c r="D26" s="344">
        <v>10.8</v>
      </c>
      <c r="E26" s="344">
        <v>11.13</v>
      </c>
      <c r="F26" s="344">
        <v>1.88</v>
      </c>
      <c r="G26" s="344">
        <v>10.72</v>
      </c>
      <c r="H26" s="344">
        <v>3.28</v>
      </c>
      <c r="I26" s="344">
        <v>5.94</v>
      </c>
      <c r="J26" s="344">
        <v>13.69</v>
      </c>
      <c r="K26" s="344">
        <v>12.14</v>
      </c>
      <c r="L26" s="341">
        <v>32.93</v>
      </c>
      <c r="M26" s="344">
        <v>8.84</v>
      </c>
    </row>
    <row r="27" spans="2:18" ht="15.75" thickBot="1">
      <c r="B27" s="131" t="s">
        <v>419</v>
      </c>
      <c r="C27" s="60">
        <v>6.82</v>
      </c>
      <c r="D27" s="60">
        <v>10.87</v>
      </c>
      <c r="E27" s="60">
        <v>9.15</v>
      </c>
      <c r="F27" s="60">
        <v>1.84</v>
      </c>
      <c r="G27" s="60">
        <v>12.4</v>
      </c>
      <c r="H27" s="60">
        <v>3.1</v>
      </c>
      <c r="I27" s="60">
        <v>4.47</v>
      </c>
      <c r="J27" s="60">
        <v>15.36</v>
      </c>
      <c r="K27" s="340">
        <v>13.71</v>
      </c>
      <c r="L27" s="341">
        <v>29.59</v>
      </c>
      <c r="M27" s="344">
        <v>9.26</v>
      </c>
    </row>
    <row r="28" spans="2:18" ht="15.75" thickBot="1">
      <c r="B28" s="131" t="s">
        <v>420</v>
      </c>
      <c r="C28" s="60">
        <v>8.58</v>
      </c>
      <c r="D28" s="60">
        <v>10.08</v>
      </c>
      <c r="E28" s="60">
        <v>8.2200000000000006</v>
      </c>
      <c r="F28" s="60">
        <v>2.2999999999999998</v>
      </c>
      <c r="G28" s="60">
        <v>12.31</v>
      </c>
      <c r="H28" s="60">
        <v>3.41</v>
      </c>
      <c r="I28" s="60">
        <v>3.8</v>
      </c>
      <c r="J28" s="60">
        <v>16.09</v>
      </c>
      <c r="K28" s="340">
        <v>14.28</v>
      </c>
      <c r="L28" s="341">
        <v>29.64</v>
      </c>
      <c r="M28" s="646">
        <v>8.5</v>
      </c>
    </row>
    <row r="29" spans="2:18" ht="15.75" thickBot="1">
      <c r="B29" s="131" t="s">
        <v>421</v>
      </c>
      <c r="C29" s="60">
        <v>10.42</v>
      </c>
      <c r="D29" s="60">
        <v>8.2100000000000009</v>
      </c>
      <c r="E29" s="60">
        <v>7.65</v>
      </c>
      <c r="F29" s="60">
        <v>1.7</v>
      </c>
      <c r="G29" s="60">
        <v>12.98</v>
      </c>
      <c r="H29" s="60">
        <v>4.8</v>
      </c>
      <c r="I29" s="60">
        <v>2.87</v>
      </c>
      <c r="J29" s="60">
        <v>16.37</v>
      </c>
      <c r="K29" s="340">
        <v>16.37</v>
      </c>
      <c r="L29" s="341">
        <v>30.12</v>
      </c>
      <c r="M29" s="344">
        <v>6.71</v>
      </c>
    </row>
    <row r="30" spans="2:18" ht="15.75" thickBot="1">
      <c r="B30" s="131" t="s">
        <v>422</v>
      </c>
      <c r="C30" s="60">
        <v>9.2100000000000009</v>
      </c>
      <c r="D30" s="60">
        <v>9.6300000000000008</v>
      </c>
      <c r="E30" s="60">
        <v>8.06</v>
      </c>
      <c r="F30" s="60">
        <v>2.17</v>
      </c>
      <c r="G30" s="60">
        <v>11.28</v>
      </c>
      <c r="H30" s="60">
        <v>6.52</v>
      </c>
      <c r="I30" s="60">
        <v>3.25</v>
      </c>
      <c r="J30" s="60">
        <v>15.26</v>
      </c>
      <c r="K30" s="340">
        <v>20.16</v>
      </c>
      <c r="L30" s="341">
        <v>28.71</v>
      </c>
      <c r="M30" s="344">
        <v>5.53</v>
      </c>
    </row>
    <row r="31" spans="2:18" ht="15.75" thickBot="1">
      <c r="B31" s="131" t="s">
        <v>423</v>
      </c>
      <c r="C31" s="60">
        <v>7.64</v>
      </c>
      <c r="D31" s="60">
        <v>10.19</v>
      </c>
      <c r="E31" s="60">
        <v>6.44</v>
      </c>
      <c r="F31" s="60">
        <v>5.23</v>
      </c>
      <c r="G31" s="60">
        <v>9.75</v>
      </c>
      <c r="H31" s="60">
        <v>6.73</v>
      </c>
      <c r="I31" s="60">
        <v>3.41</v>
      </c>
      <c r="J31" s="60">
        <v>14.87</v>
      </c>
      <c r="K31" s="340">
        <v>23.71</v>
      </c>
      <c r="L31" s="341">
        <v>25.04</v>
      </c>
      <c r="M31" s="344">
        <v>6.17</v>
      </c>
    </row>
    <row r="32" spans="2:18" ht="15.75" thickBot="1">
      <c r="B32" s="131" t="s">
        <v>424</v>
      </c>
      <c r="C32" s="60">
        <v>8.24</v>
      </c>
      <c r="D32" s="60">
        <v>10.34</v>
      </c>
      <c r="E32" s="60">
        <v>6.13</v>
      </c>
      <c r="F32" s="60">
        <v>6.61</v>
      </c>
      <c r="G32" s="60">
        <v>9.4600000000000009</v>
      </c>
      <c r="H32" s="60">
        <v>5.62</v>
      </c>
      <c r="I32" s="60">
        <v>3.96</v>
      </c>
      <c r="J32" s="60">
        <v>15.45</v>
      </c>
      <c r="K32" s="340">
        <v>25</v>
      </c>
      <c r="L32" s="341">
        <v>21.66</v>
      </c>
      <c r="M32" s="344">
        <v>8.33</v>
      </c>
    </row>
    <row r="33" spans="2:14" ht="15.75" thickBot="1">
      <c r="B33" s="131" t="s">
        <v>425</v>
      </c>
      <c r="C33" s="60">
        <v>9.0299999999999994</v>
      </c>
      <c r="D33" s="60">
        <v>11</v>
      </c>
      <c r="E33" s="60">
        <v>4.5599999999999996</v>
      </c>
      <c r="F33" s="60">
        <v>6.38</v>
      </c>
      <c r="G33" s="60">
        <v>9.8800000000000008</v>
      </c>
      <c r="H33" s="60">
        <v>6.21</v>
      </c>
      <c r="I33" s="60">
        <v>3.03</v>
      </c>
      <c r="J33" s="60">
        <v>16.34</v>
      </c>
      <c r="K33" s="340">
        <v>32.130000000000003</v>
      </c>
      <c r="L33" s="341">
        <v>13.45</v>
      </c>
      <c r="M33" s="344">
        <v>11.53</v>
      </c>
      <c r="N33" s="32"/>
    </row>
    <row r="34" spans="2:14" ht="15.75" thickBot="1">
      <c r="B34" s="131" t="s">
        <v>426</v>
      </c>
      <c r="C34" s="60">
        <v>8.91</v>
      </c>
      <c r="D34" s="60">
        <v>12.15</v>
      </c>
      <c r="E34" s="60">
        <v>4.03</v>
      </c>
      <c r="F34" s="60">
        <v>6.23</v>
      </c>
      <c r="G34" s="60">
        <v>9.84</v>
      </c>
      <c r="H34" s="60">
        <v>6.92</v>
      </c>
      <c r="I34" s="60">
        <v>1.78</v>
      </c>
      <c r="J34" s="60">
        <v>16.28</v>
      </c>
      <c r="K34" s="340">
        <v>46.15</v>
      </c>
      <c r="L34" s="341">
        <v>2.4500000000000002</v>
      </c>
      <c r="M34" s="344">
        <v>14.33</v>
      </c>
    </row>
    <row r="35" spans="2:14" ht="15.75" thickBot="1">
      <c r="B35" s="131" t="s">
        <v>427</v>
      </c>
      <c r="C35" s="60">
        <v>9.92</v>
      </c>
      <c r="D35" s="60">
        <v>12.58</v>
      </c>
      <c r="E35" s="60">
        <v>2.57</v>
      </c>
      <c r="F35" s="60">
        <v>6.77</v>
      </c>
      <c r="G35" s="60">
        <v>10.1</v>
      </c>
      <c r="H35" s="60">
        <v>5.74</v>
      </c>
      <c r="I35" s="60">
        <v>2.84</v>
      </c>
      <c r="J35" s="60">
        <v>17.28</v>
      </c>
      <c r="K35" s="340">
        <v>45.01</v>
      </c>
      <c r="L35" s="341">
        <v>1.7</v>
      </c>
      <c r="M35" s="646">
        <v>18.2</v>
      </c>
    </row>
    <row r="36" spans="2:14" ht="15.75" thickBot="1">
      <c r="B36" s="131" t="s">
        <v>428</v>
      </c>
      <c r="C36" s="60">
        <v>8.17</v>
      </c>
      <c r="D36" s="60">
        <v>13.67</v>
      </c>
      <c r="E36" s="60">
        <v>3.6</v>
      </c>
      <c r="F36" s="60">
        <v>5.67</v>
      </c>
      <c r="G36" s="60">
        <v>8.36</v>
      </c>
      <c r="H36" s="60">
        <v>5.25</v>
      </c>
      <c r="I36" s="60">
        <v>6.41</v>
      </c>
      <c r="J36" s="60">
        <v>17.3</v>
      </c>
      <c r="K36" s="340">
        <v>38.54</v>
      </c>
      <c r="L36" s="341">
        <v>4.26</v>
      </c>
      <c r="M36" s="344">
        <v>23.11</v>
      </c>
    </row>
    <row r="37" spans="2:14" ht="15.75" thickBot="1">
      <c r="B37" s="131" t="s">
        <v>429</v>
      </c>
      <c r="C37" s="60">
        <v>8.8699999999999992</v>
      </c>
      <c r="D37" s="60">
        <v>13.33</v>
      </c>
      <c r="E37" s="60">
        <v>2.4500000000000002</v>
      </c>
      <c r="F37" s="60">
        <v>6.97</v>
      </c>
      <c r="G37" s="60">
        <v>6.36</v>
      </c>
      <c r="H37" s="60">
        <v>5.71</v>
      </c>
      <c r="I37" s="60">
        <v>9.94</v>
      </c>
      <c r="J37" s="60">
        <v>15.47</v>
      </c>
      <c r="K37" s="340">
        <v>33.64</v>
      </c>
      <c r="L37" s="341">
        <v>7.36</v>
      </c>
      <c r="M37" s="646">
        <v>25.15</v>
      </c>
    </row>
  </sheetData>
  <sheetProtection algorithmName="SHA-512" hashValue="8INrU4446VlmAJHvwp+sw0h8upCHkm4C6jdpGnPaCi6N1Wf1yA+LcJqlBfGdU9L1rrhi+sJaXi9OrPydc39mxQ==" saltValue="4wKt1Xiw9J5RzMOORI2frg==" spinCount="100000" sheet="1" objects="1" scenarios="1" selectLockedCells="1"/>
  <mergeCells count="6">
    <mergeCell ref="C1:K1"/>
    <mergeCell ref="B20:L20"/>
    <mergeCell ref="B21:L21"/>
    <mergeCell ref="B22:L22"/>
    <mergeCell ref="B2:L2"/>
    <mergeCell ref="B3:L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dimension ref="B2:B187"/>
  <sheetViews>
    <sheetView showGridLines="0" topLeftCell="A164" zoomScale="85" zoomScaleNormal="85" workbookViewId="0">
      <selection activeCell="B3" sqref="B3:B184"/>
    </sheetView>
  </sheetViews>
  <sheetFormatPr defaultColWidth="8.85546875" defaultRowHeight="15"/>
  <cols>
    <col min="1" max="1" width="8.85546875" style="2"/>
    <col min="2" max="2" width="101.28515625" style="31" customWidth="1"/>
    <col min="3" max="16384" width="8.85546875" style="2"/>
  </cols>
  <sheetData>
    <row r="2" spans="2:2" ht="15.75" thickBot="1"/>
    <row r="3" spans="2:2" ht="31.15" customHeight="1" thickBot="1">
      <c r="B3" s="108" t="s">
        <v>802</v>
      </c>
    </row>
    <row r="4" spans="2:2" ht="26.45" customHeight="1">
      <c r="B4" s="109" t="s">
        <v>751</v>
      </c>
    </row>
    <row r="5" spans="2:2" ht="90">
      <c r="B5" s="63" t="s">
        <v>752</v>
      </c>
    </row>
    <row r="6" spans="2:2" ht="30">
      <c r="B6" s="63" t="s">
        <v>753</v>
      </c>
    </row>
    <row r="7" spans="2:2" ht="45">
      <c r="B7" s="63" t="s">
        <v>803</v>
      </c>
    </row>
    <row r="8" spans="2:2">
      <c r="B8" s="63" t="s">
        <v>754</v>
      </c>
    </row>
    <row r="9" spans="2:2">
      <c r="B9" s="65" t="s">
        <v>755</v>
      </c>
    </row>
    <row r="10" spans="2:2">
      <c r="B10" s="63" t="s">
        <v>804</v>
      </c>
    </row>
    <row r="11" spans="2:2" ht="30">
      <c r="B11" s="65" t="s">
        <v>805</v>
      </c>
    </row>
    <row r="12" spans="2:2" ht="45">
      <c r="B12" s="65" t="s">
        <v>1774</v>
      </c>
    </row>
    <row r="13" spans="2:2">
      <c r="B13" s="65" t="s">
        <v>806</v>
      </c>
    </row>
    <row r="14" spans="2:2">
      <c r="B14" s="65" t="s">
        <v>756</v>
      </c>
    </row>
    <row r="15" spans="2:2" s="106" customFormat="1">
      <c r="B15" s="65" t="s">
        <v>807</v>
      </c>
    </row>
    <row r="16" spans="2:2" s="106" customFormat="1" ht="45">
      <c r="B16" s="65" t="s">
        <v>808</v>
      </c>
    </row>
    <row r="17" spans="2:2" s="106" customFormat="1">
      <c r="B17" s="65" t="s">
        <v>809</v>
      </c>
    </row>
    <row r="18" spans="2:2" s="106" customFormat="1" ht="45">
      <c r="B18" s="65" t="s">
        <v>810</v>
      </c>
    </row>
    <row r="19" spans="2:2" s="106" customFormat="1">
      <c r="B19" s="65" t="s">
        <v>757</v>
      </c>
    </row>
    <row r="20" spans="2:2" s="106" customFormat="1">
      <c r="B20" s="65" t="s">
        <v>758</v>
      </c>
    </row>
    <row r="21" spans="2:2" s="106" customFormat="1" ht="30">
      <c r="B21" s="65" t="s">
        <v>759</v>
      </c>
    </row>
    <row r="22" spans="2:2" s="106" customFormat="1">
      <c r="B22" s="65" t="s">
        <v>760</v>
      </c>
    </row>
    <row r="23" spans="2:2" s="106" customFormat="1">
      <c r="B23" s="65" t="s">
        <v>811</v>
      </c>
    </row>
    <row r="24" spans="2:2" s="106" customFormat="1">
      <c r="B24" s="65" t="s">
        <v>812</v>
      </c>
    </row>
    <row r="25" spans="2:2" s="106" customFormat="1">
      <c r="B25" s="65" t="s">
        <v>813</v>
      </c>
    </row>
    <row r="26" spans="2:2" s="106" customFormat="1">
      <c r="B26" s="65" t="s">
        <v>761</v>
      </c>
    </row>
    <row r="27" spans="2:2" s="106" customFormat="1" ht="45">
      <c r="B27" s="65" t="s">
        <v>814</v>
      </c>
    </row>
    <row r="28" spans="2:2" s="106" customFormat="1" ht="60">
      <c r="B28" s="65" t="s">
        <v>815</v>
      </c>
    </row>
    <row r="29" spans="2:2" s="106" customFormat="1" ht="30">
      <c r="B29" s="65" t="s">
        <v>816</v>
      </c>
    </row>
    <row r="30" spans="2:2" s="106" customFormat="1">
      <c r="B30" s="65" t="s">
        <v>762</v>
      </c>
    </row>
    <row r="31" spans="2:2" s="106" customFormat="1" ht="45">
      <c r="B31" s="65" t="s">
        <v>763</v>
      </c>
    </row>
    <row r="32" spans="2:2" s="106" customFormat="1" ht="45">
      <c r="B32" s="65" t="s">
        <v>764</v>
      </c>
    </row>
    <row r="33" spans="2:2" s="106" customFormat="1">
      <c r="B33" s="65" t="s">
        <v>760</v>
      </c>
    </row>
    <row r="34" spans="2:2" s="106" customFormat="1" ht="30">
      <c r="B34" s="65" t="s">
        <v>765</v>
      </c>
    </row>
    <row r="35" spans="2:2" s="106" customFormat="1" ht="105">
      <c r="B35" s="65" t="s">
        <v>1549</v>
      </c>
    </row>
    <row r="36" spans="2:2" s="106" customFormat="1">
      <c r="B36" s="63" t="s">
        <v>817</v>
      </c>
    </row>
    <row r="37" spans="2:2" s="106" customFormat="1">
      <c r="B37" s="63" t="s">
        <v>818</v>
      </c>
    </row>
    <row r="38" spans="2:2" s="106" customFormat="1" ht="60">
      <c r="B38" s="63" t="s">
        <v>819</v>
      </c>
    </row>
    <row r="39" spans="2:2" s="106" customFormat="1">
      <c r="B39" s="63" t="s">
        <v>820</v>
      </c>
    </row>
    <row r="40" spans="2:2" s="106" customFormat="1">
      <c r="B40" s="63" t="s">
        <v>821</v>
      </c>
    </row>
    <row r="41" spans="2:2" s="106" customFormat="1" ht="45">
      <c r="B41" s="63" t="s">
        <v>822</v>
      </c>
    </row>
    <row r="42" spans="2:2" s="106" customFormat="1">
      <c r="B42" s="63" t="s">
        <v>823</v>
      </c>
    </row>
    <row r="43" spans="2:2" s="106" customFormat="1">
      <c r="B43" s="65" t="s">
        <v>766</v>
      </c>
    </row>
    <row r="44" spans="2:2" s="106" customFormat="1" ht="75">
      <c r="B44" s="65" t="s">
        <v>767</v>
      </c>
    </row>
    <row r="45" spans="2:2" s="106" customFormat="1" ht="30">
      <c r="B45" s="65" t="s">
        <v>768</v>
      </c>
    </row>
    <row r="46" spans="2:2" s="106" customFormat="1">
      <c r="B46" s="65" t="s">
        <v>769</v>
      </c>
    </row>
    <row r="47" spans="2:2" s="106" customFormat="1">
      <c r="B47" s="65" t="s">
        <v>770</v>
      </c>
    </row>
    <row r="48" spans="2:2" s="106" customFormat="1">
      <c r="B48" s="65" t="s">
        <v>771</v>
      </c>
    </row>
    <row r="49" spans="2:2" s="106" customFormat="1">
      <c r="B49" s="65" t="s">
        <v>772</v>
      </c>
    </row>
    <row r="50" spans="2:2" s="106" customFormat="1">
      <c r="B50" s="65" t="s">
        <v>773</v>
      </c>
    </row>
    <row r="51" spans="2:2" s="106" customFormat="1">
      <c r="B51" s="65" t="s">
        <v>774</v>
      </c>
    </row>
    <row r="52" spans="2:2" s="106" customFormat="1">
      <c r="B52" s="65" t="s">
        <v>775</v>
      </c>
    </row>
    <row r="53" spans="2:2" s="106" customFormat="1">
      <c r="B53" s="65" t="s">
        <v>776</v>
      </c>
    </row>
    <row r="54" spans="2:2" s="106" customFormat="1">
      <c r="B54" s="65" t="s">
        <v>777</v>
      </c>
    </row>
    <row r="55" spans="2:2" s="106" customFormat="1">
      <c r="B55" s="65" t="s">
        <v>778</v>
      </c>
    </row>
    <row r="56" spans="2:2" s="106" customFormat="1">
      <c r="B56" s="65" t="s">
        <v>779</v>
      </c>
    </row>
    <row r="57" spans="2:2" s="106" customFormat="1">
      <c r="B57" s="65" t="s">
        <v>780</v>
      </c>
    </row>
    <row r="58" spans="2:2" s="106" customFormat="1" ht="30">
      <c r="B58" s="65" t="s">
        <v>781</v>
      </c>
    </row>
    <row r="59" spans="2:2" s="106" customFormat="1" ht="90">
      <c r="B59" s="65" t="s">
        <v>1550</v>
      </c>
    </row>
    <row r="60" spans="2:2" s="106" customFormat="1" ht="30">
      <c r="B60" s="63" t="s">
        <v>824</v>
      </c>
    </row>
    <row r="61" spans="2:2" s="106" customFormat="1">
      <c r="B61" s="63" t="s">
        <v>825</v>
      </c>
    </row>
    <row r="62" spans="2:2" s="106" customFormat="1">
      <c r="B62" s="63" t="s">
        <v>826</v>
      </c>
    </row>
    <row r="63" spans="2:2" s="106" customFormat="1">
      <c r="B63" s="63" t="s">
        <v>827</v>
      </c>
    </row>
    <row r="64" spans="2:2" s="106" customFormat="1">
      <c r="B64" s="65" t="s">
        <v>766</v>
      </c>
    </row>
    <row r="65" spans="2:2" s="106" customFormat="1" ht="75">
      <c r="B65" s="65" t="s">
        <v>1551</v>
      </c>
    </row>
    <row r="66" spans="2:2" s="106" customFormat="1">
      <c r="B66" s="65" t="s">
        <v>782</v>
      </c>
    </row>
    <row r="67" spans="2:2" s="106" customFormat="1" ht="105">
      <c r="B67" s="65" t="s">
        <v>1552</v>
      </c>
    </row>
    <row r="68" spans="2:2" s="106" customFormat="1">
      <c r="B68" s="63" t="s">
        <v>828</v>
      </c>
    </row>
    <row r="69" spans="2:2" s="106" customFormat="1">
      <c r="B69" s="63" t="s">
        <v>829</v>
      </c>
    </row>
    <row r="70" spans="2:2" s="106" customFormat="1">
      <c r="B70" s="63" t="s">
        <v>830</v>
      </c>
    </row>
    <row r="71" spans="2:2" s="106" customFormat="1">
      <c r="B71" s="65" t="s">
        <v>766</v>
      </c>
    </row>
    <row r="72" spans="2:2" s="106" customFormat="1" ht="90">
      <c r="B72" s="65" t="s">
        <v>1553</v>
      </c>
    </row>
    <row r="73" spans="2:2" s="106" customFormat="1">
      <c r="B73" s="65" t="s">
        <v>782</v>
      </c>
    </row>
    <row r="74" spans="2:2" s="106" customFormat="1" ht="90">
      <c r="B74" s="65" t="s">
        <v>831</v>
      </c>
    </row>
    <row r="75" spans="2:2" s="106" customFormat="1" ht="45">
      <c r="B75" s="65" t="s">
        <v>832</v>
      </c>
    </row>
    <row r="76" spans="2:2" s="106" customFormat="1" ht="30">
      <c r="B76" s="65" t="s">
        <v>833</v>
      </c>
    </row>
    <row r="77" spans="2:2" s="106" customFormat="1" ht="14.25" customHeight="1">
      <c r="B77" s="65" t="s">
        <v>834</v>
      </c>
    </row>
    <row r="78" spans="2:2" s="106" customFormat="1" ht="30">
      <c r="B78" s="63" t="s">
        <v>835</v>
      </c>
    </row>
    <row r="79" spans="2:2" s="106" customFormat="1">
      <c r="B79" s="63" t="s">
        <v>836</v>
      </c>
    </row>
    <row r="80" spans="2:2" s="106" customFormat="1" ht="15.75" customHeight="1">
      <c r="B80" s="65" t="s">
        <v>837</v>
      </c>
    </row>
    <row r="81" spans="2:2" s="106" customFormat="1" ht="30">
      <c r="B81" s="63" t="s">
        <v>838</v>
      </c>
    </row>
    <row r="82" spans="2:2" s="106" customFormat="1">
      <c r="B82" s="63" t="s">
        <v>839</v>
      </c>
    </row>
    <row r="83" spans="2:2" s="106" customFormat="1">
      <c r="B83" s="65" t="s">
        <v>840</v>
      </c>
    </row>
    <row r="84" spans="2:2" s="106" customFormat="1" ht="45">
      <c r="B84" s="63" t="s">
        <v>841</v>
      </c>
    </row>
    <row r="85" spans="2:2" s="106" customFormat="1">
      <c r="B85" s="63" t="s">
        <v>842</v>
      </c>
    </row>
    <row r="86" spans="2:2" s="106" customFormat="1" ht="30">
      <c r="B86" s="65" t="s">
        <v>843</v>
      </c>
    </row>
    <row r="87" spans="2:2" s="106" customFormat="1" ht="30">
      <c r="B87" s="65" t="s">
        <v>844</v>
      </c>
    </row>
    <row r="88" spans="2:2" s="106" customFormat="1" ht="45">
      <c r="B88" s="65" t="s">
        <v>845</v>
      </c>
    </row>
    <row r="89" spans="2:2" s="106" customFormat="1">
      <c r="B89" s="65" t="s">
        <v>783</v>
      </c>
    </row>
    <row r="90" spans="2:2" s="106" customFormat="1" ht="45">
      <c r="B90" s="65" t="s">
        <v>784</v>
      </c>
    </row>
    <row r="91" spans="2:2" s="106" customFormat="1">
      <c r="B91" s="65" t="s">
        <v>785</v>
      </c>
    </row>
    <row r="92" spans="2:2" s="106" customFormat="1">
      <c r="B92" s="65" t="s">
        <v>786</v>
      </c>
    </row>
    <row r="93" spans="2:2" s="106" customFormat="1" ht="35.25" customHeight="1">
      <c r="B93" s="523" t="s">
        <v>1543</v>
      </c>
    </row>
    <row r="94" spans="2:2" s="106" customFormat="1" ht="30">
      <c r="B94" s="107" t="s">
        <v>787</v>
      </c>
    </row>
    <row r="95" spans="2:2" s="106" customFormat="1">
      <c r="B95" s="65" t="s">
        <v>760</v>
      </c>
    </row>
    <row r="96" spans="2:2" s="106" customFormat="1" ht="105">
      <c r="B96" s="65" t="s">
        <v>1554</v>
      </c>
    </row>
    <row r="97" spans="2:2" s="106" customFormat="1">
      <c r="B97" s="65" t="s">
        <v>766</v>
      </c>
    </row>
    <row r="98" spans="2:2" s="106" customFormat="1" ht="90">
      <c r="B98" s="65" t="s">
        <v>1555</v>
      </c>
    </row>
    <row r="99" spans="2:2" s="106" customFormat="1">
      <c r="B99" s="65" t="s">
        <v>782</v>
      </c>
    </row>
    <row r="100" spans="2:2" s="106" customFormat="1">
      <c r="B100" s="65" t="s">
        <v>846</v>
      </c>
    </row>
    <row r="101" spans="2:2" s="106" customFormat="1" ht="30">
      <c r="B101" s="63" t="s">
        <v>847</v>
      </c>
    </row>
    <row r="102" spans="2:2" s="106" customFormat="1" ht="30">
      <c r="B102" s="63" t="s">
        <v>848</v>
      </c>
    </row>
    <row r="103" spans="2:2" s="106" customFormat="1">
      <c r="B103" s="63" t="s">
        <v>849</v>
      </c>
    </row>
    <row r="104" spans="2:2" s="106" customFormat="1">
      <c r="B104" s="65" t="s">
        <v>788</v>
      </c>
    </row>
    <row r="105" spans="2:2" s="106" customFormat="1" ht="30">
      <c r="B105" s="63" t="s">
        <v>850</v>
      </c>
    </row>
    <row r="106" spans="2:2" s="106" customFormat="1" ht="30">
      <c r="B106" s="63" t="s">
        <v>851</v>
      </c>
    </row>
    <row r="107" spans="2:2" s="106" customFormat="1" ht="30">
      <c r="B107" s="63" t="s">
        <v>852</v>
      </c>
    </row>
    <row r="108" spans="2:2" s="106" customFormat="1">
      <c r="B108" s="63" t="s">
        <v>789</v>
      </c>
    </row>
    <row r="109" spans="2:2" s="106" customFormat="1" ht="225">
      <c r="B109" s="65" t="s">
        <v>1544</v>
      </c>
    </row>
    <row r="110" spans="2:2" s="106" customFormat="1" ht="45">
      <c r="B110" s="63" t="s">
        <v>1545</v>
      </c>
    </row>
    <row r="111" spans="2:2" s="106" customFormat="1" ht="270">
      <c r="B111" s="63" t="s">
        <v>1546</v>
      </c>
    </row>
    <row r="112" spans="2:2" s="106" customFormat="1" ht="30">
      <c r="B112" s="63" t="s">
        <v>790</v>
      </c>
    </row>
    <row r="113" spans="2:2" s="106" customFormat="1">
      <c r="B113" s="63" t="s">
        <v>791</v>
      </c>
    </row>
    <row r="114" spans="2:2" s="106" customFormat="1" ht="45">
      <c r="B114" s="65" t="s">
        <v>853</v>
      </c>
    </row>
    <row r="115" spans="2:2" s="106" customFormat="1" ht="45">
      <c r="B115" s="63" t="s">
        <v>1547</v>
      </c>
    </row>
    <row r="116" spans="2:2" s="106" customFormat="1">
      <c r="B116" s="63" t="s">
        <v>792</v>
      </c>
    </row>
    <row r="117" spans="2:2" s="106" customFormat="1" ht="60">
      <c r="B117" s="63" t="s">
        <v>854</v>
      </c>
    </row>
    <row r="118" spans="2:2" s="106" customFormat="1" ht="45">
      <c r="B118" s="63" t="s">
        <v>793</v>
      </c>
    </row>
    <row r="119" spans="2:2" s="106" customFormat="1" ht="90">
      <c r="B119" s="65" t="s">
        <v>855</v>
      </c>
    </row>
    <row r="120" spans="2:2" s="106" customFormat="1" ht="45">
      <c r="B120" s="65" t="s">
        <v>856</v>
      </c>
    </row>
    <row r="121" spans="2:2" s="106" customFormat="1" ht="90">
      <c r="B121" s="65" t="s">
        <v>857</v>
      </c>
    </row>
    <row r="122" spans="2:2" s="106" customFormat="1">
      <c r="B122" s="63" t="s">
        <v>794</v>
      </c>
    </row>
    <row r="123" spans="2:2" s="106" customFormat="1" ht="60">
      <c r="B123" s="63" t="s">
        <v>1548</v>
      </c>
    </row>
    <row r="124" spans="2:2" s="106" customFormat="1" ht="30">
      <c r="B124" s="65" t="s">
        <v>858</v>
      </c>
    </row>
    <row r="125" spans="2:2" s="106" customFormat="1">
      <c r="B125" s="65" t="s">
        <v>795</v>
      </c>
    </row>
    <row r="126" spans="2:2" s="106" customFormat="1">
      <c r="B126" s="65" t="s">
        <v>859</v>
      </c>
    </row>
    <row r="127" spans="2:2" s="106" customFormat="1">
      <c r="B127" s="65" t="s">
        <v>860</v>
      </c>
    </row>
    <row r="128" spans="2:2" s="106" customFormat="1">
      <c r="B128" s="65" t="s">
        <v>861</v>
      </c>
    </row>
    <row r="129" spans="2:2" s="106" customFormat="1">
      <c r="B129" s="65" t="s">
        <v>862</v>
      </c>
    </row>
    <row r="130" spans="2:2" s="106" customFormat="1" ht="30">
      <c r="B130" s="65" t="s">
        <v>863</v>
      </c>
    </row>
    <row r="131" spans="2:2" s="106" customFormat="1">
      <c r="B131" s="65" t="s">
        <v>864</v>
      </c>
    </row>
    <row r="132" spans="2:2" s="106" customFormat="1">
      <c r="B132" s="65" t="s">
        <v>865</v>
      </c>
    </row>
    <row r="133" spans="2:2" s="106" customFormat="1" ht="45">
      <c r="B133" s="65" t="s">
        <v>866</v>
      </c>
    </row>
    <row r="134" spans="2:2" s="106" customFormat="1" ht="45">
      <c r="B134" s="65" t="s">
        <v>867</v>
      </c>
    </row>
    <row r="135" spans="2:2" s="106" customFormat="1">
      <c r="B135" s="65" t="s">
        <v>868</v>
      </c>
    </row>
    <row r="136" spans="2:2" s="106" customFormat="1" ht="45">
      <c r="B136" s="65" t="s">
        <v>869</v>
      </c>
    </row>
    <row r="137" spans="2:2" s="106" customFormat="1">
      <c r="B137" s="65" t="s">
        <v>796</v>
      </c>
    </row>
    <row r="138" spans="2:2" s="106" customFormat="1" ht="30">
      <c r="B138" s="65" t="s">
        <v>870</v>
      </c>
    </row>
    <row r="139" spans="2:2" s="106" customFormat="1" ht="45">
      <c r="B139" s="63" t="s">
        <v>797</v>
      </c>
    </row>
    <row r="140" spans="2:2" s="106" customFormat="1" ht="30">
      <c r="B140" s="63" t="s">
        <v>871</v>
      </c>
    </row>
    <row r="141" spans="2:2" s="106" customFormat="1" ht="30">
      <c r="B141" s="63" t="s">
        <v>872</v>
      </c>
    </row>
    <row r="142" spans="2:2" s="106" customFormat="1" ht="150">
      <c r="B142" s="63" t="s">
        <v>873</v>
      </c>
    </row>
    <row r="143" spans="2:2" s="106" customFormat="1" ht="45">
      <c r="B143" s="63" t="s">
        <v>874</v>
      </c>
    </row>
    <row r="144" spans="2:2" s="106" customFormat="1" ht="30">
      <c r="B144" s="63" t="s">
        <v>798</v>
      </c>
    </row>
    <row r="145" spans="2:2" s="106" customFormat="1">
      <c r="B145" s="65" t="s">
        <v>799</v>
      </c>
    </row>
    <row r="146" spans="2:2" s="106" customFormat="1" ht="90">
      <c r="B146" s="65" t="s">
        <v>875</v>
      </c>
    </row>
    <row r="147" spans="2:2" s="106" customFormat="1" ht="45">
      <c r="B147" s="65" t="s">
        <v>876</v>
      </c>
    </row>
    <row r="148" spans="2:2" s="106" customFormat="1">
      <c r="B148" s="65" t="s">
        <v>877</v>
      </c>
    </row>
    <row r="149" spans="2:2" s="106" customFormat="1">
      <c r="B149" s="65" t="s">
        <v>800</v>
      </c>
    </row>
    <row r="150" spans="2:2" s="106" customFormat="1" ht="75">
      <c r="B150" s="65" t="s">
        <v>878</v>
      </c>
    </row>
    <row r="151" spans="2:2" s="106" customFormat="1">
      <c r="B151" s="65" t="s">
        <v>879</v>
      </c>
    </row>
    <row r="152" spans="2:2" s="106" customFormat="1" ht="30">
      <c r="B152" s="65" t="s">
        <v>880</v>
      </c>
    </row>
    <row r="153" spans="2:2" s="106" customFormat="1">
      <c r="B153" s="65" t="s">
        <v>881</v>
      </c>
    </row>
    <row r="154" spans="2:2" s="106" customFormat="1" ht="30">
      <c r="B154" s="65" t="s">
        <v>882</v>
      </c>
    </row>
    <row r="155" spans="2:2" s="106" customFormat="1" ht="60">
      <c r="B155" s="65" t="s">
        <v>883</v>
      </c>
    </row>
    <row r="156" spans="2:2" s="106" customFormat="1" ht="30">
      <c r="B156" s="65" t="s">
        <v>884</v>
      </c>
    </row>
    <row r="157" spans="2:2" s="106" customFormat="1">
      <c r="B157" s="65" t="s">
        <v>885</v>
      </c>
    </row>
    <row r="158" spans="2:2" s="106" customFormat="1" ht="45">
      <c r="B158" s="65" t="s">
        <v>886</v>
      </c>
    </row>
    <row r="159" spans="2:2" s="106" customFormat="1">
      <c r="B159" s="65" t="s">
        <v>887</v>
      </c>
    </row>
    <row r="160" spans="2:2" s="106" customFormat="1">
      <c r="B160" s="65" t="s">
        <v>888</v>
      </c>
    </row>
    <row r="161" spans="2:2" s="106" customFormat="1" ht="60">
      <c r="B161" s="65" t="s">
        <v>889</v>
      </c>
    </row>
    <row r="162" spans="2:2" s="106" customFormat="1" ht="30">
      <c r="B162" s="65" t="s">
        <v>890</v>
      </c>
    </row>
    <row r="163" spans="2:2" s="106" customFormat="1">
      <c r="B163" s="65" t="s">
        <v>891</v>
      </c>
    </row>
    <row r="164" spans="2:2" s="106" customFormat="1">
      <c r="B164" s="65" t="s">
        <v>892</v>
      </c>
    </row>
    <row r="165" spans="2:2" s="106" customFormat="1">
      <c r="B165" s="63" t="s">
        <v>893</v>
      </c>
    </row>
    <row r="166" spans="2:2" s="106" customFormat="1">
      <c r="B166" s="63" t="s">
        <v>801</v>
      </c>
    </row>
    <row r="167" spans="2:2" s="106" customFormat="1">
      <c r="B167" s="65" t="s">
        <v>894</v>
      </c>
    </row>
    <row r="168" spans="2:2" s="106" customFormat="1">
      <c r="B168" s="65" t="s">
        <v>895</v>
      </c>
    </row>
    <row r="169" spans="2:2" s="106" customFormat="1">
      <c r="B169" s="65" t="s">
        <v>896</v>
      </c>
    </row>
    <row r="170" spans="2:2" s="106" customFormat="1">
      <c r="B170" s="65" t="s">
        <v>897</v>
      </c>
    </row>
    <row r="171" spans="2:2" s="106" customFormat="1" ht="45">
      <c r="B171" s="65" t="s">
        <v>898</v>
      </c>
    </row>
    <row r="172" spans="2:2" s="106" customFormat="1">
      <c r="B172" s="63" t="s">
        <v>899</v>
      </c>
    </row>
    <row r="173" spans="2:2" s="106" customFormat="1" ht="30">
      <c r="B173" s="63" t="s">
        <v>900</v>
      </c>
    </row>
    <row r="174" spans="2:2" s="106" customFormat="1" ht="30">
      <c r="B174" s="65" t="s">
        <v>901</v>
      </c>
    </row>
    <row r="175" spans="2:2" s="106" customFormat="1">
      <c r="B175" s="65" t="s">
        <v>902</v>
      </c>
    </row>
    <row r="176" spans="2:2" s="106" customFormat="1" ht="30">
      <c r="B176" s="65" t="s">
        <v>903</v>
      </c>
    </row>
    <row r="177" spans="2:2" s="106" customFormat="1" ht="30">
      <c r="B177" s="65" t="s">
        <v>904</v>
      </c>
    </row>
    <row r="178" spans="2:2" s="106" customFormat="1" ht="45">
      <c r="B178" s="65" t="s">
        <v>905</v>
      </c>
    </row>
    <row r="179" spans="2:2" s="106" customFormat="1" ht="45">
      <c r="B179" s="65" t="s">
        <v>906</v>
      </c>
    </row>
    <row r="180" spans="2:2" s="106" customFormat="1">
      <c r="B180" s="65" t="s">
        <v>907</v>
      </c>
    </row>
    <row r="181" spans="2:2" s="106" customFormat="1" ht="45">
      <c r="B181" s="65" t="s">
        <v>908</v>
      </c>
    </row>
    <row r="182" spans="2:2" s="106" customFormat="1">
      <c r="B182" s="65" t="s">
        <v>909</v>
      </c>
    </row>
    <row r="183" spans="2:2" s="106" customFormat="1" ht="30">
      <c r="B183" s="65" t="s">
        <v>910</v>
      </c>
    </row>
    <row r="184" spans="2:2" s="106" customFormat="1" ht="30.75" thickBot="1">
      <c r="B184" s="110" t="s">
        <v>911</v>
      </c>
    </row>
    <row r="185" spans="2:2" s="106" customFormat="1">
      <c r="B185" s="31"/>
    </row>
    <row r="186" spans="2:2" s="106" customFormat="1">
      <c r="B186" s="31"/>
    </row>
    <row r="187" spans="2:2" s="106" customFormat="1">
      <c r="B187" s="31"/>
    </row>
  </sheetData>
  <sheetProtection algorithmName="SHA-512" hashValue="gtedwR4PSMl8TkLBD/LLJ3O/tff61bglOvmEGSa7rmyVknXqfXRHpAUkGjPNRDlI3iSR76g8HSLwYgJKlOIolg==" saltValue="fUI9f+/atxOX6Ppr0d5/PA=="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dimension ref="B1:E79"/>
  <sheetViews>
    <sheetView showGridLines="0" topLeftCell="A57" workbookViewId="0">
      <selection activeCell="B2" sqref="B2:E79"/>
    </sheetView>
  </sheetViews>
  <sheetFormatPr defaultColWidth="9.140625" defaultRowHeight="15"/>
  <cols>
    <col min="1" max="2" width="9.140625" style="2"/>
    <col min="3" max="3" width="55.85546875" style="2" customWidth="1"/>
    <col min="4" max="4" width="16.85546875" style="49" customWidth="1"/>
    <col min="5" max="5" width="24.85546875" style="48" customWidth="1"/>
    <col min="6" max="6" width="8.85546875" style="2" customWidth="1"/>
    <col min="7" max="16384" width="9.140625" style="2"/>
  </cols>
  <sheetData>
    <row r="1" spans="2:5" ht="15.75" thickBot="1"/>
    <row r="2" spans="2:5" ht="31.5">
      <c r="B2" s="70" t="s">
        <v>437</v>
      </c>
      <c r="C2" s="71" t="s">
        <v>438</v>
      </c>
      <c r="D2" s="71" t="s">
        <v>439</v>
      </c>
      <c r="E2" s="72" t="s">
        <v>440</v>
      </c>
    </row>
    <row r="3" spans="2:5">
      <c r="B3" s="53">
        <v>1</v>
      </c>
      <c r="C3" s="50" t="s">
        <v>441</v>
      </c>
      <c r="D3" s="51" t="s">
        <v>442</v>
      </c>
      <c r="E3" s="54" t="s">
        <v>443</v>
      </c>
    </row>
    <row r="4" spans="2:5">
      <c r="B4" s="53">
        <v>2</v>
      </c>
      <c r="C4" s="50" t="s">
        <v>444</v>
      </c>
      <c r="D4" s="51"/>
      <c r="E4" s="54"/>
    </row>
    <row r="5" spans="2:5">
      <c r="B5" s="55"/>
      <c r="C5" s="50" t="s">
        <v>445</v>
      </c>
      <c r="D5" s="51" t="s">
        <v>442</v>
      </c>
      <c r="E5" s="54" t="s">
        <v>443</v>
      </c>
    </row>
    <row r="6" spans="2:5">
      <c r="B6" s="55"/>
      <c r="C6" s="52" t="s">
        <v>446</v>
      </c>
      <c r="D6" s="51" t="s">
        <v>442</v>
      </c>
      <c r="E6" s="54" t="s">
        <v>443</v>
      </c>
    </row>
    <row r="7" spans="2:5">
      <c r="B7" s="55"/>
      <c r="C7" s="52" t="s">
        <v>447</v>
      </c>
      <c r="D7" s="51" t="s">
        <v>442</v>
      </c>
      <c r="E7" s="54" t="s">
        <v>443</v>
      </c>
    </row>
    <row r="8" spans="2:5">
      <c r="B8" s="55"/>
      <c r="C8" s="52" t="s">
        <v>448</v>
      </c>
      <c r="D8" s="51" t="s">
        <v>442</v>
      </c>
      <c r="E8" s="54" t="s">
        <v>443</v>
      </c>
    </row>
    <row r="9" spans="2:5">
      <c r="B9" s="55"/>
      <c r="C9" s="52" t="s">
        <v>449</v>
      </c>
      <c r="D9" s="51" t="s">
        <v>442</v>
      </c>
      <c r="E9" s="54" t="s">
        <v>443</v>
      </c>
    </row>
    <row r="10" spans="2:5">
      <c r="B10" s="55"/>
      <c r="C10" s="52" t="s">
        <v>450</v>
      </c>
      <c r="D10" s="51" t="s">
        <v>442</v>
      </c>
      <c r="E10" s="54" t="s">
        <v>443</v>
      </c>
    </row>
    <row r="11" spans="2:5">
      <c r="B11" s="55"/>
      <c r="C11" s="50" t="s">
        <v>451</v>
      </c>
      <c r="D11" s="51" t="s">
        <v>442</v>
      </c>
      <c r="E11" s="54" t="s">
        <v>443</v>
      </c>
    </row>
    <row r="12" spans="2:5">
      <c r="B12" s="55"/>
      <c r="C12" s="52" t="s">
        <v>452</v>
      </c>
      <c r="D12" s="51" t="s">
        <v>442</v>
      </c>
      <c r="E12" s="54" t="s">
        <v>443</v>
      </c>
    </row>
    <row r="13" spans="2:5">
      <c r="B13" s="55"/>
      <c r="C13" s="52" t="s">
        <v>453</v>
      </c>
      <c r="D13" s="51" t="s">
        <v>442</v>
      </c>
      <c r="E13" s="54" t="s">
        <v>443</v>
      </c>
    </row>
    <row r="14" spans="2:5">
      <c r="B14" s="55"/>
      <c r="C14" s="52" t="s">
        <v>454</v>
      </c>
      <c r="D14" s="51" t="s">
        <v>442</v>
      </c>
      <c r="E14" s="54" t="s">
        <v>443</v>
      </c>
    </row>
    <row r="15" spans="2:5">
      <c r="B15" s="55"/>
      <c r="C15" s="52" t="s">
        <v>455</v>
      </c>
      <c r="D15" s="51" t="s">
        <v>442</v>
      </c>
      <c r="E15" s="54" t="s">
        <v>443</v>
      </c>
    </row>
    <row r="16" spans="2:5">
      <c r="B16" s="55"/>
      <c r="C16" s="50" t="s">
        <v>456</v>
      </c>
      <c r="D16" s="51" t="s">
        <v>442</v>
      </c>
      <c r="E16" s="54" t="s">
        <v>443</v>
      </c>
    </row>
    <row r="17" spans="2:5">
      <c r="B17" s="55"/>
      <c r="C17" s="50" t="s">
        <v>457</v>
      </c>
      <c r="D17" s="51" t="s">
        <v>442</v>
      </c>
      <c r="E17" s="54" t="s">
        <v>443</v>
      </c>
    </row>
    <row r="18" spans="2:5">
      <c r="B18" s="55"/>
      <c r="C18" s="52" t="s">
        <v>458</v>
      </c>
      <c r="D18" s="51" t="s">
        <v>442</v>
      </c>
      <c r="E18" s="54" t="s">
        <v>443</v>
      </c>
    </row>
    <row r="19" spans="2:5">
      <c r="B19" s="55"/>
      <c r="C19" s="52" t="s">
        <v>459</v>
      </c>
      <c r="D19" s="51" t="s">
        <v>442</v>
      </c>
      <c r="E19" s="54" t="s">
        <v>443</v>
      </c>
    </row>
    <row r="20" spans="2:5">
      <c r="B20" s="55"/>
      <c r="C20" s="52" t="s">
        <v>460</v>
      </c>
      <c r="D20" s="51" t="s">
        <v>442</v>
      </c>
      <c r="E20" s="54" t="s">
        <v>443</v>
      </c>
    </row>
    <row r="21" spans="2:5">
      <c r="B21" s="55"/>
      <c r="C21" s="52" t="s">
        <v>461</v>
      </c>
      <c r="D21" s="51" t="s">
        <v>442</v>
      </c>
      <c r="E21" s="54" t="s">
        <v>443</v>
      </c>
    </row>
    <row r="22" spans="2:5">
      <c r="B22" s="55"/>
      <c r="C22" s="52" t="s">
        <v>462</v>
      </c>
      <c r="D22" s="51" t="s">
        <v>442</v>
      </c>
      <c r="E22" s="54" t="s">
        <v>443</v>
      </c>
    </row>
    <row r="23" spans="2:5">
      <c r="B23" s="53">
        <v>3</v>
      </c>
      <c r="C23" s="50" t="s">
        <v>463</v>
      </c>
      <c r="D23" s="51"/>
      <c r="E23" s="54"/>
    </row>
    <row r="24" spans="2:5">
      <c r="B24" s="55"/>
      <c r="C24" s="50" t="s">
        <v>464</v>
      </c>
      <c r="D24" s="51" t="s">
        <v>442</v>
      </c>
      <c r="E24" s="54" t="s">
        <v>465</v>
      </c>
    </row>
    <row r="25" spans="2:5">
      <c r="B25" s="55"/>
      <c r="C25" s="52" t="s">
        <v>466</v>
      </c>
      <c r="D25" s="51" t="s">
        <v>442</v>
      </c>
      <c r="E25" s="54" t="s">
        <v>465</v>
      </c>
    </row>
    <row r="26" spans="2:5">
      <c r="B26" s="55"/>
      <c r="C26" s="52" t="s">
        <v>467</v>
      </c>
      <c r="D26" s="51" t="s">
        <v>442</v>
      </c>
      <c r="E26" s="54" t="s">
        <v>465</v>
      </c>
    </row>
    <row r="27" spans="2:5">
      <c r="B27" s="55"/>
      <c r="C27" s="52" t="s">
        <v>468</v>
      </c>
      <c r="D27" s="51" t="s">
        <v>442</v>
      </c>
      <c r="E27" s="54" t="s">
        <v>465</v>
      </c>
    </row>
    <row r="28" spans="2:5">
      <c r="B28" s="55"/>
      <c r="C28" s="52" t="s">
        <v>469</v>
      </c>
      <c r="D28" s="51" t="s">
        <v>442</v>
      </c>
      <c r="E28" s="54" t="s">
        <v>465</v>
      </c>
    </row>
    <row r="29" spans="2:5">
      <c r="B29" s="55"/>
      <c r="C29" s="52" t="s">
        <v>470</v>
      </c>
      <c r="D29" s="51" t="s">
        <v>442</v>
      </c>
      <c r="E29" s="54" t="s">
        <v>465</v>
      </c>
    </row>
    <row r="30" spans="2:5">
      <c r="B30" s="55"/>
      <c r="C30" s="52" t="s">
        <v>471</v>
      </c>
      <c r="D30" s="51" t="s">
        <v>146</v>
      </c>
      <c r="E30" s="54" t="s">
        <v>472</v>
      </c>
    </row>
    <row r="31" spans="2:5">
      <c r="B31" s="55"/>
      <c r="C31" s="52" t="s">
        <v>473</v>
      </c>
      <c r="D31" s="51" t="s">
        <v>442</v>
      </c>
      <c r="E31" s="54" t="s">
        <v>465</v>
      </c>
    </row>
    <row r="32" spans="2:5">
      <c r="B32" s="55"/>
      <c r="C32" s="52" t="s">
        <v>474</v>
      </c>
      <c r="D32" s="51" t="s">
        <v>442</v>
      </c>
      <c r="E32" s="54" t="s">
        <v>465</v>
      </c>
    </row>
    <row r="33" spans="2:5">
      <c r="B33" s="55"/>
      <c r="C33" s="52" t="s">
        <v>475</v>
      </c>
      <c r="D33" s="51" t="s">
        <v>442</v>
      </c>
      <c r="E33" s="54" t="s">
        <v>465</v>
      </c>
    </row>
    <row r="34" spans="2:5">
      <c r="B34" s="55"/>
      <c r="C34" s="52" t="s">
        <v>476</v>
      </c>
      <c r="D34" s="51" t="s">
        <v>442</v>
      </c>
      <c r="E34" s="54" t="s">
        <v>465</v>
      </c>
    </row>
    <row r="35" spans="2:5">
      <c r="B35" s="55"/>
      <c r="C35" s="52" t="s">
        <v>477</v>
      </c>
      <c r="D35" s="51" t="s">
        <v>442</v>
      </c>
      <c r="E35" s="54" t="s">
        <v>465</v>
      </c>
    </row>
    <row r="36" spans="2:5">
      <c r="B36" s="55"/>
      <c r="C36" s="52" t="s">
        <v>478</v>
      </c>
      <c r="D36" s="51" t="s">
        <v>442</v>
      </c>
      <c r="E36" s="54" t="s">
        <v>465</v>
      </c>
    </row>
    <row r="37" spans="2:5">
      <c r="B37" s="55"/>
      <c r="C37" s="52" t="s">
        <v>479</v>
      </c>
      <c r="D37" s="51" t="s">
        <v>442</v>
      </c>
      <c r="E37" s="54" t="s">
        <v>465</v>
      </c>
    </row>
    <row r="38" spans="2:5">
      <c r="B38" s="55"/>
      <c r="C38" s="52" t="s">
        <v>480</v>
      </c>
      <c r="D38" s="51" t="s">
        <v>442</v>
      </c>
      <c r="E38" s="54" t="s">
        <v>465</v>
      </c>
    </row>
    <row r="39" spans="2:5">
      <c r="B39" s="55"/>
      <c r="C39" s="52" t="s">
        <v>481</v>
      </c>
      <c r="D39" s="51" t="s">
        <v>442</v>
      </c>
      <c r="E39" s="54" t="s">
        <v>465</v>
      </c>
    </row>
    <row r="40" spans="2:5">
      <c r="B40" s="55"/>
      <c r="C40" s="52" t="s">
        <v>482</v>
      </c>
      <c r="D40" s="51" t="s">
        <v>442</v>
      </c>
      <c r="E40" s="54" t="s">
        <v>465</v>
      </c>
    </row>
    <row r="41" spans="2:5">
      <c r="B41" s="55"/>
      <c r="C41" s="52" t="s">
        <v>483</v>
      </c>
      <c r="D41" s="51" t="s">
        <v>442</v>
      </c>
      <c r="E41" s="54" t="s">
        <v>465</v>
      </c>
    </row>
    <row r="42" spans="2:5">
      <c r="B42" s="55"/>
      <c r="C42" s="52" t="s">
        <v>484</v>
      </c>
      <c r="D42" s="51" t="s">
        <v>442</v>
      </c>
      <c r="E42" s="54" t="s">
        <v>465</v>
      </c>
    </row>
    <row r="43" spans="2:5">
      <c r="B43" s="55"/>
      <c r="C43" s="52" t="s">
        <v>485</v>
      </c>
      <c r="D43" s="51" t="s">
        <v>442</v>
      </c>
      <c r="E43" s="54" t="s">
        <v>465</v>
      </c>
    </row>
    <row r="44" spans="2:5">
      <c r="B44" s="55"/>
      <c r="C44" s="52" t="s">
        <v>486</v>
      </c>
      <c r="D44" s="51" t="s">
        <v>442</v>
      </c>
      <c r="E44" s="54" t="s">
        <v>465</v>
      </c>
    </row>
    <row r="45" spans="2:5">
      <c r="B45" s="55"/>
      <c r="C45" s="52" t="s">
        <v>487</v>
      </c>
      <c r="D45" s="51" t="s">
        <v>442</v>
      </c>
      <c r="E45" s="54" t="s">
        <v>465</v>
      </c>
    </row>
    <row r="46" spans="2:5">
      <c r="B46" s="55"/>
      <c r="C46" s="52" t="s">
        <v>488</v>
      </c>
      <c r="D46" s="51" t="s">
        <v>442</v>
      </c>
      <c r="E46" s="54" t="s">
        <v>465</v>
      </c>
    </row>
    <row r="47" spans="2:5">
      <c r="B47" s="55"/>
      <c r="C47" s="50" t="s">
        <v>489</v>
      </c>
      <c r="D47" s="51" t="s">
        <v>442</v>
      </c>
      <c r="E47" s="54" t="s">
        <v>465</v>
      </c>
    </row>
    <row r="48" spans="2:5">
      <c r="B48" s="55"/>
      <c r="C48" s="52" t="s">
        <v>490</v>
      </c>
      <c r="D48" s="51" t="s">
        <v>442</v>
      </c>
      <c r="E48" s="54" t="s">
        <v>465</v>
      </c>
    </row>
    <row r="49" spans="2:5">
      <c r="B49" s="55"/>
      <c r="C49" s="52" t="s">
        <v>491</v>
      </c>
      <c r="D49" s="51" t="s">
        <v>442</v>
      </c>
      <c r="E49" s="54" t="s">
        <v>465</v>
      </c>
    </row>
    <row r="50" spans="2:5" ht="30">
      <c r="B50" s="55"/>
      <c r="C50" s="52" t="s">
        <v>492</v>
      </c>
      <c r="D50" s="51" t="s">
        <v>146</v>
      </c>
      <c r="E50" s="54"/>
    </row>
    <row r="51" spans="2:5" ht="30">
      <c r="B51" s="55"/>
      <c r="C51" s="52" t="s">
        <v>493</v>
      </c>
      <c r="D51" s="51" t="s">
        <v>146</v>
      </c>
      <c r="E51" s="54"/>
    </row>
    <row r="52" spans="2:5">
      <c r="B52" s="55"/>
      <c r="C52" s="52" t="s">
        <v>494</v>
      </c>
      <c r="D52" s="51" t="s">
        <v>442</v>
      </c>
      <c r="E52" s="54" t="s">
        <v>465</v>
      </c>
    </row>
    <row r="53" spans="2:5">
      <c r="B53" s="55"/>
      <c r="C53" s="52" t="s">
        <v>495</v>
      </c>
      <c r="D53" s="51" t="s">
        <v>146</v>
      </c>
      <c r="E53" s="54"/>
    </row>
    <row r="54" spans="2:5">
      <c r="B54" s="55"/>
      <c r="C54" s="52" t="s">
        <v>496</v>
      </c>
      <c r="D54" s="51" t="s">
        <v>146</v>
      </c>
      <c r="E54" s="54"/>
    </row>
    <row r="55" spans="2:5">
      <c r="B55" s="55"/>
      <c r="C55" s="50" t="s">
        <v>497</v>
      </c>
      <c r="D55" s="51" t="s">
        <v>442</v>
      </c>
      <c r="E55" s="54" t="s">
        <v>465</v>
      </c>
    </row>
    <row r="56" spans="2:5">
      <c r="B56" s="55"/>
      <c r="C56" s="50" t="s">
        <v>498</v>
      </c>
      <c r="D56" s="51" t="s">
        <v>442</v>
      </c>
      <c r="E56" s="54" t="s">
        <v>465</v>
      </c>
    </row>
    <row r="57" spans="2:5" ht="30">
      <c r="B57" s="53">
        <v>4</v>
      </c>
      <c r="C57" s="50" t="s">
        <v>499</v>
      </c>
      <c r="D57" s="51" t="s">
        <v>442</v>
      </c>
      <c r="E57" s="54" t="s">
        <v>465</v>
      </c>
    </row>
    <row r="58" spans="2:5">
      <c r="B58" s="55"/>
      <c r="C58" s="52" t="s">
        <v>500</v>
      </c>
      <c r="D58" s="51" t="s">
        <v>442</v>
      </c>
      <c r="E58" s="54" t="s">
        <v>443</v>
      </c>
    </row>
    <row r="59" spans="2:5">
      <c r="B59" s="55"/>
      <c r="C59" s="52" t="s">
        <v>501</v>
      </c>
      <c r="D59" s="51" t="s">
        <v>442</v>
      </c>
      <c r="E59" s="54" t="s">
        <v>465</v>
      </c>
    </row>
    <row r="60" spans="2:5">
      <c r="B60" s="53">
        <v>5</v>
      </c>
      <c r="C60" s="50" t="s">
        <v>502</v>
      </c>
      <c r="D60" s="51" t="s">
        <v>442</v>
      </c>
      <c r="E60" s="54" t="s">
        <v>465</v>
      </c>
    </row>
    <row r="61" spans="2:5">
      <c r="B61" s="55">
        <v>6</v>
      </c>
      <c r="C61" s="50" t="s">
        <v>503</v>
      </c>
      <c r="D61" s="51" t="s">
        <v>442</v>
      </c>
      <c r="E61" s="54" t="s">
        <v>443</v>
      </c>
    </row>
    <row r="62" spans="2:5">
      <c r="B62" s="55">
        <v>7</v>
      </c>
      <c r="C62" s="50" t="s">
        <v>504</v>
      </c>
      <c r="D62" s="51" t="s">
        <v>442</v>
      </c>
      <c r="E62" s="54" t="s">
        <v>465</v>
      </c>
    </row>
    <row r="63" spans="2:5">
      <c r="B63" s="55">
        <v>8</v>
      </c>
      <c r="C63" s="50" t="s">
        <v>505</v>
      </c>
      <c r="D63" s="51" t="s">
        <v>442</v>
      </c>
      <c r="E63" s="54" t="s">
        <v>465</v>
      </c>
    </row>
    <row r="64" spans="2:5">
      <c r="B64" s="55">
        <v>9</v>
      </c>
      <c r="C64" s="50" t="s">
        <v>506</v>
      </c>
      <c r="D64" s="51" t="s">
        <v>146</v>
      </c>
      <c r="E64" s="54"/>
    </row>
    <row r="65" spans="2:5" ht="30">
      <c r="B65" s="55"/>
      <c r="C65" s="52" t="s">
        <v>507</v>
      </c>
      <c r="D65" s="51" t="s">
        <v>146</v>
      </c>
      <c r="E65" s="54"/>
    </row>
    <row r="66" spans="2:5" ht="30">
      <c r="B66" s="55"/>
      <c r="C66" s="52" t="s">
        <v>508</v>
      </c>
      <c r="D66" s="51" t="s">
        <v>146</v>
      </c>
      <c r="E66" s="54"/>
    </row>
    <row r="67" spans="2:5">
      <c r="B67" s="55"/>
      <c r="C67" s="52" t="s">
        <v>509</v>
      </c>
      <c r="D67" s="51" t="s">
        <v>146</v>
      </c>
      <c r="E67" s="54"/>
    </row>
    <row r="68" spans="2:5" ht="30">
      <c r="B68" s="53">
        <v>10</v>
      </c>
      <c r="C68" s="50" t="s">
        <v>510</v>
      </c>
      <c r="D68" s="51" t="s">
        <v>146</v>
      </c>
      <c r="E68" s="54" t="s">
        <v>511</v>
      </c>
    </row>
    <row r="69" spans="2:5" ht="30">
      <c r="B69" s="53">
        <v>11</v>
      </c>
      <c r="C69" s="50" t="s">
        <v>512</v>
      </c>
      <c r="D69" s="51" t="s">
        <v>146</v>
      </c>
      <c r="E69" s="54" t="s">
        <v>513</v>
      </c>
    </row>
    <row r="70" spans="2:5" ht="30">
      <c r="B70" s="53">
        <v>12</v>
      </c>
      <c r="C70" s="50" t="s">
        <v>514</v>
      </c>
      <c r="D70" s="51" t="s">
        <v>146</v>
      </c>
      <c r="E70" s="54" t="s">
        <v>515</v>
      </c>
    </row>
    <row r="71" spans="2:5">
      <c r="B71" s="55"/>
      <c r="C71" s="52" t="s">
        <v>516</v>
      </c>
      <c r="D71" s="51" t="s">
        <v>146</v>
      </c>
      <c r="E71" s="54"/>
    </row>
    <row r="72" spans="2:5">
      <c r="B72" s="55">
        <v>13</v>
      </c>
      <c r="C72" s="50" t="s">
        <v>517</v>
      </c>
      <c r="D72" s="51" t="s">
        <v>146</v>
      </c>
      <c r="E72" s="54"/>
    </row>
    <row r="73" spans="2:5">
      <c r="B73" s="55">
        <v>14</v>
      </c>
      <c r="C73" s="50" t="s">
        <v>518</v>
      </c>
      <c r="D73" s="51" t="s">
        <v>146</v>
      </c>
      <c r="E73" s="54"/>
    </row>
    <row r="74" spans="2:5">
      <c r="B74" s="55">
        <v>15</v>
      </c>
      <c r="C74" s="50" t="s">
        <v>519</v>
      </c>
      <c r="D74" s="51" t="s">
        <v>146</v>
      </c>
      <c r="E74" s="54"/>
    </row>
    <row r="75" spans="2:5">
      <c r="B75" s="55">
        <v>16</v>
      </c>
      <c r="C75" s="50" t="s">
        <v>520</v>
      </c>
      <c r="D75" s="51" t="s">
        <v>146</v>
      </c>
      <c r="E75" s="54"/>
    </row>
    <row r="76" spans="2:5">
      <c r="B76" s="55"/>
      <c r="C76" s="52" t="s">
        <v>521</v>
      </c>
      <c r="D76" s="51" t="s">
        <v>146</v>
      </c>
      <c r="E76" s="54"/>
    </row>
    <row r="77" spans="2:5">
      <c r="B77" s="55"/>
      <c r="C77" s="52" t="s">
        <v>522</v>
      </c>
      <c r="D77" s="51" t="s">
        <v>146</v>
      </c>
      <c r="E77" s="54"/>
    </row>
    <row r="78" spans="2:5">
      <c r="B78" s="55">
        <v>17</v>
      </c>
      <c r="C78" s="50" t="s">
        <v>523</v>
      </c>
      <c r="D78" s="51" t="s">
        <v>146</v>
      </c>
      <c r="E78" s="54"/>
    </row>
    <row r="79" spans="2:5" ht="15.75" thickBot="1">
      <c r="B79" s="56">
        <v>18</v>
      </c>
      <c r="C79" s="57" t="s">
        <v>524</v>
      </c>
      <c r="D79" s="58" t="s">
        <v>146</v>
      </c>
      <c r="E79" s="59"/>
    </row>
  </sheetData>
  <sheetProtection algorithmName="SHA-512" hashValue="sKVC4jId3kSHUQV7iKmbEH1s33AXcofjZ4I3OYGgYgims05nJmuWQ39lcNAIf+5g896srUz+Wpfe5F5TLhsVeA==" saltValue="qG0eO2r3Q81Q4SInNN8iTw==" spinCount="100000" sheet="1" objects="1" scenarios="1" selectLockedCell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dimension ref="A2:E35"/>
  <sheetViews>
    <sheetView showGridLines="0" topLeftCell="A22" zoomScale="85" zoomScaleNormal="85" workbookViewId="0">
      <selection activeCell="A3" sqref="A3:E35"/>
    </sheetView>
  </sheetViews>
  <sheetFormatPr defaultColWidth="35" defaultRowHeight="15"/>
  <cols>
    <col min="1" max="1" width="3.85546875" style="73" bestFit="1" customWidth="1"/>
    <col min="2" max="2" width="50" style="73" bestFit="1" customWidth="1"/>
    <col min="3" max="6" width="9.28515625" style="73" customWidth="1"/>
    <col min="7" max="16384" width="35" style="73"/>
  </cols>
  <sheetData>
    <row r="2" spans="1:5" ht="15.75" thickBot="1"/>
    <row r="3" spans="1:5" ht="15.75" thickBot="1">
      <c r="A3" s="908" t="s">
        <v>1559</v>
      </c>
      <c r="B3" s="909"/>
      <c r="C3" s="912" t="s">
        <v>1560</v>
      </c>
      <c r="D3" s="913"/>
      <c r="E3" s="914"/>
    </row>
    <row r="4" spans="1:5" ht="15.75" thickBot="1">
      <c r="A4" s="910"/>
      <c r="B4" s="911"/>
      <c r="C4" s="524">
        <v>2019</v>
      </c>
      <c r="D4" s="524">
        <v>2020</v>
      </c>
      <c r="E4" s="524">
        <v>2021</v>
      </c>
    </row>
    <row r="5" spans="1:5" ht="29.25" thickBot="1">
      <c r="A5" s="524">
        <v>1</v>
      </c>
      <c r="B5" s="525" t="s">
        <v>1561</v>
      </c>
      <c r="C5" s="526">
        <v>3825</v>
      </c>
      <c r="D5" s="526">
        <v>4688</v>
      </c>
      <c r="E5" s="526">
        <v>5115</v>
      </c>
    </row>
    <row r="6" spans="1:5" ht="57.75" thickBot="1">
      <c r="A6" s="524">
        <v>2</v>
      </c>
      <c r="B6" s="525" t="s">
        <v>1562</v>
      </c>
      <c r="C6" s="526">
        <v>3825</v>
      </c>
      <c r="D6" s="526">
        <v>4688</v>
      </c>
      <c r="E6" s="526">
        <v>5115</v>
      </c>
    </row>
    <row r="7" spans="1:5" ht="43.5" thickBot="1">
      <c r="A7" s="524">
        <v>3</v>
      </c>
      <c r="B7" s="525" t="s">
        <v>1563</v>
      </c>
      <c r="C7" s="526">
        <v>3825</v>
      </c>
      <c r="D7" s="526">
        <v>4688</v>
      </c>
      <c r="E7" s="526">
        <v>5115</v>
      </c>
    </row>
    <row r="8" spans="1:5" ht="100.5" thickBot="1">
      <c r="A8" s="524">
        <v>4</v>
      </c>
      <c r="B8" s="525" t="s">
        <v>1564</v>
      </c>
      <c r="C8" s="526">
        <v>3825</v>
      </c>
      <c r="D8" s="526">
        <v>4688</v>
      </c>
      <c r="E8" s="526">
        <v>5115</v>
      </c>
    </row>
    <row r="9" spans="1:5" ht="129" thickBot="1">
      <c r="A9" s="524">
        <v>5</v>
      </c>
      <c r="B9" s="525" t="s">
        <v>1565</v>
      </c>
      <c r="C9" s="526">
        <v>3825</v>
      </c>
      <c r="D9" s="526">
        <v>4688</v>
      </c>
      <c r="E9" s="526">
        <v>5115</v>
      </c>
    </row>
    <row r="10" spans="1:5" ht="43.5" thickBot="1">
      <c r="A10" s="524">
        <v>6</v>
      </c>
      <c r="B10" s="525" t="s">
        <v>1566</v>
      </c>
      <c r="C10" s="526">
        <v>3825</v>
      </c>
      <c r="D10" s="526">
        <v>4688</v>
      </c>
      <c r="E10" s="526">
        <v>5115</v>
      </c>
    </row>
    <row r="11" spans="1:5" ht="86.25" thickBot="1">
      <c r="A11" s="524">
        <v>7</v>
      </c>
      <c r="B11" s="525" t="s">
        <v>1567</v>
      </c>
      <c r="C11" s="526">
        <v>3825</v>
      </c>
      <c r="D11" s="526">
        <v>4688</v>
      </c>
      <c r="E11" s="526">
        <v>5115</v>
      </c>
    </row>
    <row r="12" spans="1:5" ht="100.5" thickBot="1">
      <c r="A12" s="524">
        <v>8</v>
      </c>
      <c r="B12" s="525" t="s">
        <v>1568</v>
      </c>
      <c r="C12" s="526">
        <v>3825</v>
      </c>
      <c r="D12" s="526">
        <v>4688</v>
      </c>
      <c r="E12" s="526">
        <v>5115</v>
      </c>
    </row>
    <row r="13" spans="1:5" ht="129" thickBot="1">
      <c r="A13" s="524">
        <v>9</v>
      </c>
      <c r="B13" s="525" t="s">
        <v>1569</v>
      </c>
      <c r="C13" s="526">
        <v>3825</v>
      </c>
      <c r="D13" s="526">
        <v>4688</v>
      </c>
      <c r="E13" s="526">
        <v>5115</v>
      </c>
    </row>
    <row r="14" spans="1:5" ht="29.25" thickBot="1">
      <c r="A14" s="524">
        <v>10</v>
      </c>
      <c r="B14" s="525" t="s">
        <v>1570</v>
      </c>
      <c r="C14" s="526">
        <v>3825</v>
      </c>
      <c r="D14" s="526">
        <v>4688</v>
      </c>
      <c r="E14" s="526">
        <v>5115</v>
      </c>
    </row>
    <row r="15" spans="1:5" ht="57.75" thickBot="1">
      <c r="A15" s="524">
        <v>11</v>
      </c>
      <c r="B15" s="525" t="s">
        <v>1571</v>
      </c>
      <c r="C15" s="526">
        <v>3825</v>
      </c>
      <c r="D15" s="526">
        <v>4688</v>
      </c>
      <c r="E15" s="526">
        <v>5115</v>
      </c>
    </row>
    <row r="16" spans="1:5" ht="86.25" thickBot="1">
      <c r="A16" s="524">
        <v>12</v>
      </c>
      <c r="B16" s="525" t="s">
        <v>1572</v>
      </c>
      <c r="C16" s="526">
        <v>3825</v>
      </c>
      <c r="D16" s="526">
        <v>4688</v>
      </c>
      <c r="E16" s="526">
        <v>5115</v>
      </c>
    </row>
    <row r="17" spans="1:5" ht="114.75" thickBot="1">
      <c r="A17" s="524">
        <v>13</v>
      </c>
      <c r="B17" s="525" t="s">
        <v>1573</v>
      </c>
      <c r="C17" s="526">
        <v>3825</v>
      </c>
      <c r="D17" s="526">
        <v>4688</v>
      </c>
      <c r="E17" s="526">
        <v>5115</v>
      </c>
    </row>
    <row r="18" spans="1:5" ht="114.75" thickBot="1">
      <c r="A18" s="524">
        <v>14</v>
      </c>
      <c r="B18" s="525" t="s">
        <v>1574</v>
      </c>
      <c r="C18" s="526">
        <v>3825</v>
      </c>
      <c r="D18" s="526">
        <v>4688</v>
      </c>
      <c r="E18" s="526">
        <v>5115</v>
      </c>
    </row>
    <row r="19" spans="1:5" ht="57.75" thickBot="1">
      <c r="A19" s="524">
        <v>15</v>
      </c>
      <c r="B19" s="525" t="s">
        <v>1575</v>
      </c>
      <c r="C19" s="526">
        <v>3825</v>
      </c>
      <c r="D19" s="526">
        <v>4688</v>
      </c>
      <c r="E19" s="526">
        <v>5115</v>
      </c>
    </row>
    <row r="20" spans="1:5" ht="29.25" thickBot="1">
      <c r="A20" s="524">
        <v>16</v>
      </c>
      <c r="B20" s="525" t="s">
        <v>1576</v>
      </c>
      <c r="C20" s="526">
        <v>3825</v>
      </c>
      <c r="D20" s="526">
        <v>4688</v>
      </c>
      <c r="E20" s="526">
        <v>5115</v>
      </c>
    </row>
    <row r="21" spans="1:5" ht="57.75" thickBot="1">
      <c r="A21" s="524">
        <v>17</v>
      </c>
      <c r="B21" s="525" t="s">
        <v>1577</v>
      </c>
      <c r="C21" s="526">
        <v>3825</v>
      </c>
      <c r="D21" s="526">
        <v>4688</v>
      </c>
      <c r="E21" s="526">
        <v>5115</v>
      </c>
    </row>
    <row r="22" spans="1:5" ht="15.75" thickBot="1">
      <c r="A22" s="524">
        <v>18</v>
      </c>
      <c r="B22" s="525" t="s">
        <v>1578</v>
      </c>
      <c r="C22" s="526">
        <v>3825</v>
      </c>
      <c r="D22" s="526">
        <v>4688</v>
      </c>
      <c r="E22" s="526">
        <v>5115</v>
      </c>
    </row>
    <row r="23" spans="1:5" ht="57.75" thickBot="1">
      <c r="A23" s="524">
        <v>19</v>
      </c>
      <c r="B23" s="525" t="s">
        <v>1579</v>
      </c>
      <c r="C23" s="526">
        <v>7658</v>
      </c>
      <c r="D23" s="526">
        <v>9387</v>
      </c>
      <c r="E23" s="526">
        <v>10242</v>
      </c>
    </row>
    <row r="24" spans="1:5" ht="29.25" thickBot="1">
      <c r="A24" s="524">
        <v>20</v>
      </c>
      <c r="B24" s="525" t="s">
        <v>1580</v>
      </c>
      <c r="C24" s="526">
        <v>7658</v>
      </c>
      <c r="D24" s="526">
        <v>9387</v>
      </c>
      <c r="E24" s="526">
        <v>10242</v>
      </c>
    </row>
    <row r="25" spans="1:5" ht="43.5" thickBot="1">
      <c r="A25" s="524">
        <v>21</v>
      </c>
      <c r="B25" s="525" t="s">
        <v>1581</v>
      </c>
      <c r="C25" s="526">
        <v>7658</v>
      </c>
      <c r="D25" s="526">
        <v>9387</v>
      </c>
      <c r="E25" s="526">
        <v>10242</v>
      </c>
    </row>
    <row r="26" spans="1:5" ht="29.25" thickBot="1">
      <c r="A26" s="524">
        <v>22</v>
      </c>
      <c r="B26" s="525" t="s">
        <v>1582</v>
      </c>
      <c r="C26" s="526">
        <v>7658</v>
      </c>
      <c r="D26" s="526">
        <v>9387</v>
      </c>
      <c r="E26" s="526">
        <v>10242</v>
      </c>
    </row>
    <row r="27" spans="1:5" ht="15.75" thickBot="1">
      <c r="A27" s="524">
        <v>23</v>
      </c>
      <c r="B27" s="525" t="s">
        <v>1583</v>
      </c>
      <c r="C27" s="526">
        <v>7658</v>
      </c>
      <c r="D27" s="526">
        <v>9387</v>
      </c>
      <c r="E27" s="526">
        <v>10242</v>
      </c>
    </row>
    <row r="28" spans="1:5" ht="43.5" thickBot="1">
      <c r="A28" s="524">
        <v>24</v>
      </c>
      <c r="B28" s="525" t="s">
        <v>1584</v>
      </c>
      <c r="C28" s="526">
        <v>7658</v>
      </c>
      <c r="D28" s="526">
        <v>9387</v>
      </c>
      <c r="E28" s="526">
        <v>10242</v>
      </c>
    </row>
    <row r="29" spans="1:5" ht="43.5" thickBot="1">
      <c r="A29" s="524">
        <v>25</v>
      </c>
      <c r="B29" s="525" t="s">
        <v>1585</v>
      </c>
      <c r="C29" s="526">
        <v>7658</v>
      </c>
      <c r="D29" s="526">
        <v>9387</v>
      </c>
      <c r="E29" s="526">
        <v>10242</v>
      </c>
    </row>
    <row r="30" spans="1:5" ht="29.25" thickBot="1">
      <c r="A30" s="524">
        <v>26</v>
      </c>
      <c r="B30" s="525" t="s">
        <v>1586</v>
      </c>
      <c r="C30" s="526">
        <v>7658</v>
      </c>
      <c r="D30" s="526">
        <v>9387</v>
      </c>
      <c r="E30" s="526">
        <v>10242</v>
      </c>
    </row>
    <row r="31" spans="1:5" ht="29.25" thickBot="1">
      <c r="A31" s="524">
        <v>27</v>
      </c>
      <c r="B31" s="525" t="s">
        <v>1587</v>
      </c>
      <c r="C31" s="526">
        <v>7658</v>
      </c>
      <c r="D31" s="526">
        <v>9387</v>
      </c>
      <c r="E31" s="526">
        <v>10242</v>
      </c>
    </row>
    <row r="32" spans="1:5" ht="43.5" thickBot="1">
      <c r="A32" s="524">
        <v>28</v>
      </c>
      <c r="B32" s="525" t="s">
        <v>1588</v>
      </c>
      <c r="C32" s="526">
        <v>7658</v>
      </c>
      <c r="D32" s="526">
        <v>9387</v>
      </c>
      <c r="E32" s="526">
        <v>10242</v>
      </c>
    </row>
    <row r="33" spans="1:5" ht="15.75" thickBot="1">
      <c r="A33" s="524">
        <v>29</v>
      </c>
      <c r="B33" s="525" t="s">
        <v>1589</v>
      </c>
      <c r="C33" s="526">
        <v>7658</v>
      </c>
      <c r="D33" s="526">
        <v>9387</v>
      </c>
      <c r="E33" s="526">
        <v>10242</v>
      </c>
    </row>
    <row r="34" spans="1:5" ht="29.25" thickBot="1">
      <c r="A34" s="524">
        <v>30</v>
      </c>
      <c r="B34" s="525" t="s">
        <v>1590</v>
      </c>
      <c r="C34" s="526">
        <v>7658</v>
      </c>
      <c r="D34" s="526">
        <v>9387</v>
      </c>
      <c r="E34" s="526">
        <v>10242</v>
      </c>
    </row>
    <row r="35" spans="1:5" ht="57.75" thickBot="1">
      <c r="A35" s="524">
        <v>31</v>
      </c>
      <c r="B35" s="525" t="s">
        <v>1591</v>
      </c>
      <c r="C35" s="526">
        <v>7658</v>
      </c>
      <c r="D35" s="526">
        <v>9387</v>
      </c>
      <c r="E35" s="526">
        <v>10242</v>
      </c>
    </row>
  </sheetData>
  <sheetProtection algorithmName="SHA-512" hashValue="S5NQlwaGfTyRa2fo1fNfC3u/V2eYaxAPjkFU957pob/+ZsSuPEzNYMa6fkuqbmv+QbGs7tkVtuXrjwBALXoZyQ==" saltValue="NwKznFtyoGuo8AioXShR2w==" spinCount="100000" sheet="1" objects="1" scenarios="1" selectLockedCells="1"/>
  <mergeCells count="2">
    <mergeCell ref="A3:B4"/>
    <mergeCell ref="C3: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zoomScale="85" zoomScaleNormal="85" workbookViewId="0">
      <selection sqref="A1:M139"/>
    </sheetView>
  </sheetViews>
  <sheetFormatPr defaultRowHeight="15"/>
  <cols>
    <col min="1" max="1" width="61.85546875" customWidth="1"/>
    <col min="2" max="2" width="10" customWidth="1"/>
    <col min="3" max="3" width="11.140625" customWidth="1"/>
    <col min="4" max="4" width="16.85546875" bestFit="1" customWidth="1"/>
    <col min="5" max="5" width="10.140625" bestFit="1" customWidth="1"/>
    <col min="6" max="6" width="16.85546875" bestFit="1" customWidth="1"/>
    <col min="7" max="7" width="13" customWidth="1"/>
    <col min="8" max="8" width="18.42578125" customWidth="1"/>
  </cols>
  <sheetData>
    <row r="1" spans="1:6" ht="18.75">
      <c r="A1" s="439" t="s">
        <v>1412</v>
      </c>
    </row>
    <row r="2" spans="1:6" ht="15.75" thickBot="1"/>
    <row r="3" spans="1:6" ht="16.5" thickBot="1">
      <c r="A3" s="747" t="s">
        <v>1413</v>
      </c>
      <c r="B3" s="726" t="s">
        <v>1414</v>
      </c>
      <c r="C3" s="737"/>
      <c r="D3" s="737"/>
      <c r="E3" s="737"/>
      <c r="F3" s="727"/>
    </row>
    <row r="4" spans="1:6" ht="16.5" thickBot="1">
      <c r="A4" s="748"/>
      <c r="B4" s="426" t="s">
        <v>1415</v>
      </c>
      <c r="C4" s="426" t="s">
        <v>1416</v>
      </c>
      <c r="D4" s="426" t="s">
        <v>1417</v>
      </c>
      <c r="E4" s="426" t="s">
        <v>1418</v>
      </c>
      <c r="F4" s="426" t="s">
        <v>1419</v>
      </c>
    </row>
    <row r="5" spans="1:6" ht="16.5" thickBot="1">
      <c r="A5" s="731" t="s">
        <v>1420</v>
      </c>
      <c r="B5" s="732"/>
      <c r="C5" s="732"/>
      <c r="D5" s="732"/>
      <c r="E5" s="732"/>
      <c r="F5" s="733"/>
    </row>
    <row r="6" spans="1:6" ht="16.5" thickBot="1">
      <c r="A6" s="427" t="s">
        <v>1421</v>
      </c>
      <c r="B6" s="428">
        <v>1051</v>
      </c>
      <c r="C6" s="429">
        <v>733</v>
      </c>
      <c r="D6" s="429">
        <v>410</v>
      </c>
      <c r="E6" s="429">
        <v>309</v>
      </c>
      <c r="F6" s="429">
        <v>109</v>
      </c>
    </row>
    <row r="7" spans="1:6" ht="16.5" thickBot="1">
      <c r="A7" s="427" t="s">
        <v>1422</v>
      </c>
      <c r="B7" s="428">
        <v>1830</v>
      </c>
      <c r="C7" s="428">
        <v>1372</v>
      </c>
      <c r="D7" s="429">
        <v>796</v>
      </c>
      <c r="E7" s="429">
        <v>563</v>
      </c>
      <c r="F7" s="429">
        <v>216</v>
      </c>
    </row>
    <row r="8" spans="1:6" ht="16.5" thickBot="1">
      <c r="A8" s="427" t="s">
        <v>1423</v>
      </c>
      <c r="B8" s="428">
        <v>3234</v>
      </c>
      <c r="C8" s="428">
        <v>2526</v>
      </c>
      <c r="D8" s="428">
        <v>1488</v>
      </c>
      <c r="E8" s="429">
        <v>906</v>
      </c>
      <c r="F8" s="429">
        <v>351</v>
      </c>
    </row>
    <row r="9" spans="1:6" ht="16.5" thickBot="1">
      <c r="A9" s="427" t="s">
        <v>1424</v>
      </c>
      <c r="B9" s="428">
        <v>5095</v>
      </c>
      <c r="C9" s="428">
        <v>3923</v>
      </c>
      <c r="D9" s="428">
        <v>2306</v>
      </c>
      <c r="E9" s="428">
        <v>1372</v>
      </c>
      <c r="F9" s="429">
        <v>541</v>
      </c>
    </row>
    <row r="10" spans="1:6" ht="16.5" thickBot="1">
      <c r="A10" s="427" t="s">
        <v>1425</v>
      </c>
      <c r="B10" s="428">
        <v>7640</v>
      </c>
      <c r="C10" s="428">
        <v>5547</v>
      </c>
      <c r="D10" s="428">
        <v>3466</v>
      </c>
      <c r="E10" s="428">
        <v>2070</v>
      </c>
      <c r="F10" s="429">
        <v>819</v>
      </c>
    </row>
    <row r="11" spans="1:6" ht="16.5" thickBot="1">
      <c r="A11" s="427" t="s">
        <v>1426</v>
      </c>
      <c r="B11" s="428">
        <v>10655</v>
      </c>
      <c r="C11" s="428">
        <v>9268</v>
      </c>
      <c r="D11" s="428">
        <v>5790</v>
      </c>
      <c r="E11" s="428">
        <v>3113</v>
      </c>
      <c r="F11" s="428">
        <v>1143</v>
      </c>
    </row>
    <row r="12" spans="1:6" ht="16.5" thickBot="1">
      <c r="A12" s="427" t="s">
        <v>1427</v>
      </c>
      <c r="B12" s="428">
        <v>16226</v>
      </c>
      <c r="C12" s="428">
        <v>14600</v>
      </c>
      <c r="D12" s="428">
        <v>8794</v>
      </c>
      <c r="E12" s="428">
        <v>4389</v>
      </c>
      <c r="F12" s="428">
        <v>1610</v>
      </c>
    </row>
    <row r="13" spans="1:6" ht="16.5" thickBot="1">
      <c r="A13" s="427" t="s">
        <v>1428</v>
      </c>
      <c r="B13" s="428">
        <v>25513</v>
      </c>
      <c r="C13" s="428">
        <v>22030</v>
      </c>
      <c r="D13" s="428">
        <v>12974</v>
      </c>
      <c r="E13" s="428">
        <v>5790</v>
      </c>
      <c r="F13" s="428">
        <v>2306</v>
      </c>
    </row>
    <row r="14" spans="1:6" ht="16.5" thickBot="1">
      <c r="A14" s="427" t="s">
        <v>1429</v>
      </c>
      <c r="B14" s="428">
        <v>41756</v>
      </c>
      <c r="C14" s="428">
        <v>31312</v>
      </c>
      <c r="D14" s="428">
        <v>18544</v>
      </c>
      <c r="E14" s="428">
        <v>8333</v>
      </c>
      <c r="F14" s="428">
        <v>3234</v>
      </c>
    </row>
    <row r="16" spans="1:6" ht="15.75">
      <c r="A16" s="430" t="s">
        <v>1430</v>
      </c>
    </row>
    <row r="17" spans="1:8" ht="15.75" thickBot="1"/>
    <row r="18" spans="1:8" ht="18.75">
      <c r="A18" s="436" t="s">
        <v>1431</v>
      </c>
      <c r="B18" s="258"/>
      <c r="C18" s="258"/>
      <c r="D18" s="258"/>
      <c r="E18" s="213"/>
    </row>
    <row r="19" spans="1:8" ht="18.75">
      <c r="A19" s="437" t="s">
        <v>1440</v>
      </c>
      <c r="B19" s="1"/>
      <c r="C19" s="1"/>
      <c r="D19" s="1"/>
      <c r="E19" s="221"/>
    </row>
    <row r="20" spans="1:8" ht="18.75">
      <c r="A20" s="437" t="s">
        <v>1432</v>
      </c>
      <c r="B20" s="1"/>
      <c r="C20" s="1"/>
      <c r="D20" s="1"/>
      <c r="E20" s="221"/>
    </row>
    <row r="21" spans="1:8" ht="18.75">
      <c r="A21" s="437" t="s">
        <v>1433</v>
      </c>
      <c r="B21" s="1"/>
      <c r="C21" s="1"/>
      <c r="D21" s="1"/>
      <c r="E21" s="221"/>
    </row>
    <row r="22" spans="1:8" ht="18.75">
      <c r="A22" s="437" t="s">
        <v>1434</v>
      </c>
      <c r="B22" s="1"/>
      <c r="C22" s="1"/>
      <c r="D22" s="1"/>
      <c r="E22" s="221"/>
    </row>
    <row r="23" spans="1:8" ht="18.75">
      <c r="A23" s="437" t="s">
        <v>1435</v>
      </c>
      <c r="B23" s="1"/>
      <c r="C23" s="1"/>
      <c r="D23" s="1"/>
      <c r="E23" s="221"/>
    </row>
    <row r="24" spans="1:8" ht="18.75">
      <c r="A24" s="437" t="s">
        <v>1436</v>
      </c>
      <c r="B24" s="1"/>
      <c r="C24" s="1"/>
      <c r="D24" s="1"/>
      <c r="E24" s="221"/>
    </row>
    <row r="25" spans="1:8" ht="18.75">
      <c r="A25" s="437" t="s">
        <v>1437</v>
      </c>
      <c r="B25" s="1"/>
      <c r="C25" s="1"/>
      <c r="D25" s="1"/>
      <c r="E25" s="221"/>
    </row>
    <row r="26" spans="1:8" ht="18.75">
      <c r="A26" s="438" t="s">
        <v>1438</v>
      </c>
      <c r="B26" s="1"/>
      <c r="C26" s="1"/>
      <c r="D26" s="1"/>
      <c r="E26" s="221"/>
    </row>
    <row r="27" spans="1:8" ht="19.5" thickBot="1">
      <c r="A27" s="433" t="s">
        <v>1439</v>
      </c>
      <c r="B27" s="434"/>
      <c r="C27" s="434"/>
      <c r="D27" s="434"/>
      <c r="E27" s="435"/>
    </row>
    <row r="30" spans="1:8" ht="18.75">
      <c r="A30" s="439" t="s">
        <v>1493</v>
      </c>
    </row>
    <row r="31" spans="1:8" ht="15.75" thickBot="1"/>
    <row r="32" spans="1:8" ht="16.5" thickBot="1">
      <c r="A32" s="747" t="s">
        <v>1413</v>
      </c>
      <c r="B32" s="721" t="s">
        <v>1441</v>
      </c>
      <c r="C32" s="440" t="s">
        <v>1442</v>
      </c>
      <c r="D32" s="726" t="s">
        <v>1414</v>
      </c>
      <c r="E32" s="737"/>
      <c r="F32" s="737"/>
      <c r="G32" s="737"/>
      <c r="H32" s="727"/>
    </row>
    <row r="33" spans="1:8" ht="16.5" thickBot="1">
      <c r="A33" s="748"/>
      <c r="B33" s="722"/>
      <c r="C33" s="426" t="s">
        <v>1443</v>
      </c>
      <c r="D33" s="426" t="s">
        <v>1444</v>
      </c>
      <c r="E33" s="426" t="s">
        <v>1445</v>
      </c>
      <c r="F33" s="426" t="s">
        <v>1446</v>
      </c>
      <c r="G33" s="426" t="s">
        <v>1447</v>
      </c>
      <c r="H33" s="426" t="s">
        <v>1419</v>
      </c>
    </row>
    <row r="34" spans="1:8" ht="16.5" thickBot="1">
      <c r="A34" s="731" t="s">
        <v>1448</v>
      </c>
      <c r="B34" s="732"/>
      <c r="C34" s="732"/>
      <c r="D34" s="732"/>
      <c r="E34" s="732"/>
      <c r="F34" s="732"/>
      <c r="G34" s="732"/>
      <c r="H34" s="733"/>
    </row>
    <row r="35" spans="1:8" ht="16.5" thickBot="1">
      <c r="A35" s="738" t="s">
        <v>1421</v>
      </c>
      <c r="B35" s="441" t="s">
        <v>1449</v>
      </c>
      <c r="C35" s="429">
        <v>1</v>
      </c>
      <c r="D35" s="428">
        <v>1051</v>
      </c>
      <c r="E35" s="429">
        <v>733</v>
      </c>
      <c r="F35" s="429">
        <v>410</v>
      </c>
      <c r="G35" s="429">
        <v>309</v>
      </c>
      <c r="H35" s="429">
        <v>109</v>
      </c>
    </row>
    <row r="36" spans="1:8" ht="16.5" thickBot="1">
      <c r="A36" s="739"/>
      <c r="B36" s="441" t="s">
        <v>1450</v>
      </c>
      <c r="C36" s="429">
        <v>2</v>
      </c>
      <c r="D36" s="428">
        <v>1155</v>
      </c>
      <c r="E36" s="429">
        <v>806</v>
      </c>
      <c r="F36" s="429">
        <v>450</v>
      </c>
      <c r="G36" s="429">
        <v>341</v>
      </c>
      <c r="H36" s="429">
        <v>120</v>
      </c>
    </row>
    <row r="37" spans="1:8" ht="16.5" thickBot="1">
      <c r="A37" s="740"/>
      <c r="B37" s="441" t="s">
        <v>1451</v>
      </c>
      <c r="C37" s="429">
        <v>3</v>
      </c>
      <c r="D37" s="428">
        <v>1261</v>
      </c>
      <c r="E37" s="429">
        <v>879</v>
      </c>
      <c r="F37" s="429">
        <v>492</v>
      </c>
      <c r="G37" s="429">
        <v>372</v>
      </c>
      <c r="H37" s="429">
        <v>130</v>
      </c>
    </row>
    <row r="38" spans="1:8" ht="16.5" thickBot="1">
      <c r="A38" s="738" t="s">
        <v>1452</v>
      </c>
      <c r="B38" s="441" t="s">
        <v>1449</v>
      </c>
      <c r="C38" s="429">
        <v>4</v>
      </c>
      <c r="D38" s="428">
        <v>1830</v>
      </c>
      <c r="E38" s="428">
        <v>1372</v>
      </c>
      <c r="F38" s="429">
        <v>796</v>
      </c>
      <c r="G38" s="429">
        <v>563</v>
      </c>
      <c r="H38" s="429">
        <v>216</v>
      </c>
    </row>
    <row r="39" spans="1:8" ht="16.5" thickBot="1">
      <c r="A39" s="739"/>
      <c r="B39" s="441" t="s">
        <v>1450</v>
      </c>
      <c r="C39" s="429">
        <v>5</v>
      </c>
      <c r="D39" s="428">
        <v>2014</v>
      </c>
      <c r="E39" s="428">
        <v>1510</v>
      </c>
      <c r="F39" s="429">
        <v>876</v>
      </c>
      <c r="G39" s="429">
        <v>617</v>
      </c>
      <c r="H39" s="429">
        <v>236</v>
      </c>
    </row>
    <row r="40" spans="1:8" ht="16.5" thickBot="1">
      <c r="A40" s="740"/>
      <c r="B40" s="441" t="s">
        <v>1451</v>
      </c>
      <c r="C40" s="429">
        <v>6</v>
      </c>
      <c r="D40" s="428">
        <v>2197</v>
      </c>
      <c r="E40" s="428">
        <v>1647</v>
      </c>
      <c r="F40" s="429">
        <v>954</v>
      </c>
      <c r="G40" s="429">
        <v>674</v>
      </c>
      <c r="H40" s="429">
        <v>258</v>
      </c>
    </row>
    <row r="41" spans="1:8" ht="16.5" thickBot="1">
      <c r="A41" s="738" t="s">
        <v>1453</v>
      </c>
      <c r="B41" s="441" t="s">
        <v>1454</v>
      </c>
      <c r="C41" s="429">
        <v>7</v>
      </c>
      <c r="D41" s="428">
        <v>3556</v>
      </c>
      <c r="E41" s="428">
        <v>2781</v>
      </c>
      <c r="F41" s="428">
        <v>1635</v>
      </c>
      <c r="G41" s="429">
        <v>998</v>
      </c>
      <c r="H41" s="429">
        <v>387</v>
      </c>
    </row>
    <row r="42" spans="1:8" ht="16.5" thickBot="1">
      <c r="A42" s="740"/>
      <c r="B42" s="441" t="s">
        <v>1455</v>
      </c>
      <c r="C42" s="429">
        <v>8</v>
      </c>
      <c r="D42" s="428">
        <v>3881</v>
      </c>
      <c r="E42" s="428">
        <v>3032</v>
      </c>
      <c r="F42" s="428">
        <v>1786</v>
      </c>
      <c r="G42" s="428">
        <v>1090</v>
      </c>
      <c r="H42" s="429">
        <v>422</v>
      </c>
    </row>
    <row r="43" spans="1:8" ht="16.5" thickBot="1">
      <c r="A43" s="738" t="s">
        <v>1456</v>
      </c>
      <c r="B43" s="441" t="s">
        <v>1454</v>
      </c>
      <c r="C43" s="429">
        <v>9</v>
      </c>
      <c r="D43" s="428">
        <v>5603</v>
      </c>
      <c r="E43" s="428">
        <v>4315</v>
      </c>
      <c r="F43" s="428">
        <v>2536</v>
      </c>
      <c r="G43" s="428">
        <v>1510</v>
      </c>
      <c r="H43" s="429">
        <v>594</v>
      </c>
    </row>
    <row r="44" spans="1:8" ht="16.5" thickBot="1">
      <c r="A44" s="740"/>
      <c r="B44" s="441" t="s">
        <v>1455</v>
      </c>
      <c r="C44" s="429">
        <v>10</v>
      </c>
      <c r="D44" s="428">
        <v>6113</v>
      </c>
      <c r="E44" s="428">
        <v>4709</v>
      </c>
      <c r="F44" s="428">
        <v>2767</v>
      </c>
      <c r="G44" s="428">
        <v>1647</v>
      </c>
      <c r="H44" s="429">
        <v>648</v>
      </c>
    </row>
    <row r="45" spans="1:8" ht="16.5" thickBot="1">
      <c r="A45" s="738" t="s">
        <v>1457</v>
      </c>
      <c r="B45" s="441" t="s">
        <v>1458</v>
      </c>
      <c r="C45" s="429">
        <v>11</v>
      </c>
      <c r="D45" s="428">
        <v>8405</v>
      </c>
      <c r="E45" s="428">
        <v>6102</v>
      </c>
      <c r="F45" s="428">
        <v>3812</v>
      </c>
      <c r="G45" s="428">
        <v>2277</v>
      </c>
      <c r="H45" s="429">
        <v>901</v>
      </c>
    </row>
    <row r="46" spans="1:8" ht="16.5" thickBot="1">
      <c r="A46" s="740"/>
      <c r="B46" s="441" t="s">
        <v>1459</v>
      </c>
      <c r="C46" s="429">
        <v>12</v>
      </c>
      <c r="D46" s="428">
        <v>9170</v>
      </c>
      <c r="E46" s="428">
        <v>6656</v>
      </c>
      <c r="F46" s="428">
        <v>4158</v>
      </c>
      <c r="G46" s="428">
        <v>2485</v>
      </c>
      <c r="H46" s="429">
        <v>983</v>
      </c>
    </row>
    <row r="47" spans="1:8" ht="16.5" thickBot="1">
      <c r="A47" s="738" t="s">
        <v>1460</v>
      </c>
      <c r="B47" s="441" t="s">
        <v>1461</v>
      </c>
      <c r="C47" s="429">
        <v>13</v>
      </c>
      <c r="D47" s="428">
        <v>11719</v>
      </c>
      <c r="E47" s="428">
        <v>10196</v>
      </c>
      <c r="F47" s="428">
        <v>6369</v>
      </c>
      <c r="G47" s="428">
        <v>3426</v>
      </c>
      <c r="H47" s="428">
        <v>1256</v>
      </c>
    </row>
    <row r="48" spans="1:8" ht="16.5" thickBot="1">
      <c r="A48" s="740"/>
      <c r="B48" s="441" t="s">
        <v>1462</v>
      </c>
      <c r="C48" s="429">
        <v>14</v>
      </c>
      <c r="D48" s="428">
        <v>12786</v>
      </c>
      <c r="E48" s="428">
        <v>11122</v>
      </c>
      <c r="F48" s="428">
        <v>6949</v>
      </c>
      <c r="G48" s="428">
        <v>3738</v>
      </c>
      <c r="H48" s="428">
        <v>1371</v>
      </c>
    </row>
    <row r="49" spans="1:12" ht="16.5" thickBot="1">
      <c r="A49" s="738" t="s">
        <v>1463</v>
      </c>
      <c r="B49" s="441" t="s">
        <v>1461</v>
      </c>
      <c r="C49" s="429">
        <v>15</v>
      </c>
      <c r="D49" s="428">
        <v>17848</v>
      </c>
      <c r="E49" s="428">
        <v>16060</v>
      </c>
      <c r="F49" s="428">
        <v>9674</v>
      </c>
      <c r="G49" s="428">
        <v>4829</v>
      </c>
      <c r="H49" s="428">
        <v>1769</v>
      </c>
    </row>
    <row r="50" spans="1:12" ht="16.5" thickBot="1">
      <c r="A50" s="740"/>
      <c r="B50" s="441" t="s">
        <v>1462</v>
      </c>
      <c r="C50" s="429">
        <v>16</v>
      </c>
      <c r="D50" s="428">
        <v>19472</v>
      </c>
      <c r="E50" s="428">
        <v>17519</v>
      </c>
      <c r="F50" s="428">
        <v>10553</v>
      </c>
      <c r="G50" s="428">
        <v>5267</v>
      </c>
      <c r="H50" s="428">
        <v>1932</v>
      </c>
    </row>
    <row r="51" spans="1:12" ht="16.5" thickBot="1">
      <c r="A51" s="738" t="s">
        <v>1464</v>
      </c>
      <c r="B51" s="441" t="s">
        <v>1465</v>
      </c>
      <c r="C51" s="429">
        <v>17</v>
      </c>
      <c r="D51" s="428">
        <v>28063</v>
      </c>
      <c r="E51" s="428">
        <v>24233</v>
      </c>
      <c r="F51" s="428">
        <v>14271</v>
      </c>
      <c r="G51" s="428">
        <v>6369</v>
      </c>
      <c r="H51" s="428">
        <v>2536</v>
      </c>
    </row>
    <row r="52" spans="1:12" ht="16.5" thickBot="1">
      <c r="A52" s="740"/>
      <c r="B52" s="441" t="s">
        <v>1466</v>
      </c>
      <c r="C52" s="429">
        <v>18</v>
      </c>
      <c r="D52" s="428">
        <v>30616</v>
      </c>
      <c r="E52" s="428">
        <v>26435</v>
      </c>
      <c r="F52" s="428">
        <v>15571</v>
      </c>
      <c r="G52" s="428">
        <v>6949</v>
      </c>
      <c r="H52" s="428">
        <v>2767</v>
      </c>
    </row>
    <row r="53" spans="1:12" ht="16.5" thickBot="1">
      <c r="A53" s="738" t="s">
        <v>1429</v>
      </c>
      <c r="B53" s="441" t="s">
        <v>1467</v>
      </c>
      <c r="C53" s="429">
        <v>19</v>
      </c>
      <c r="D53" s="428">
        <v>45932</v>
      </c>
      <c r="E53" s="428">
        <v>34443</v>
      </c>
      <c r="F53" s="428">
        <v>20399</v>
      </c>
      <c r="G53" s="428">
        <v>9168</v>
      </c>
      <c r="H53" s="428">
        <v>3556</v>
      </c>
    </row>
    <row r="54" spans="1:12" ht="16.5" thickBot="1">
      <c r="A54" s="740"/>
      <c r="B54" s="441" t="s">
        <v>1468</v>
      </c>
      <c r="C54" s="429">
        <v>20</v>
      </c>
      <c r="D54" s="428">
        <v>50107</v>
      </c>
      <c r="E54" s="428">
        <v>37575</v>
      </c>
      <c r="F54" s="428">
        <v>22254</v>
      </c>
      <c r="G54" s="428">
        <v>10001</v>
      </c>
      <c r="H54" s="428">
        <v>3881</v>
      </c>
    </row>
    <row r="55" spans="1:12" ht="16.5" thickBot="1">
      <c r="A55" s="741"/>
      <c r="B55" s="742"/>
      <c r="C55" s="743"/>
      <c r="D55" s="726" t="s">
        <v>1414</v>
      </c>
      <c r="E55" s="737"/>
      <c r="F55" s="737"/>
      <c r="G55" s="737"/>
      <c r="H55" s="727"/>
    </row>
    <row r="56" spans="1:12" ht="16.5" thickBot="1">
      <c r="A56" s="744"/>
      <c r="B56" s="745"/>
      <c r="C56" s="746"/>
      <c r="D56" s="426" t="s">
        <v>1444</v>
      </c>
      <c r="E56" s="426" t="s">
        <v>1445</v>
      </c>
      <c r="F56" s="426" t="s">
        <v>1446</v>
      </c>
      <c r="G56" s="426" t="s">
        <v>1447</v>
      </c>
      <c r="H56" s="426" t="s">
        <v>1419</v>
      </c>
    </row>
    <row r="57" spans="1:12" ht="16.5" thickBot="1">
      <c r="A57" s="731" t="s">
        <v>1469</v>
      </c>
      <c r="B57" s="732"/>
      <c r="C57" s="732"/>
      <c r="D57" s="732"/>
      <c r="E57" s="732"/>
      <c r="F57" s="732"/>
      <c r="G57" s="732"/>
      <c r="H57" s="733"/>
    </row>
    <row r="58" spans="1:12" ht="16.5" thickBot="1">
      <c r="A58" s="734" t="s">
        <v>1470</v>
      </c>
      <c r="B58" s="735"/>
      <c r="C58" s="736"/>
      <c r="D58" s="429">
        <v>196</v>
      </c>
      <c r="E58" s="429">
        <v>147</v>
      </c>
      <c r="F58" s="429">
        <v>108</v>
      </c>
      <c r="G58" s="429">
        <v>67</v>
      </c>
      <c r="H58" s="429">
        <v>26</v>
      </c>
    </row>
    <row r="59" spans="1:12" ht="16.5" thickBot="1">
      <c r="A59" s="734" t="s">
        <v>1471</v>
      </c>
      <c r="B59" s="735"/>
      <c r="C59" s="736"/>
      <c r="D59" s="429">
        <v>405</v>
      </c>
      <c r="E59" s="429">
        <v>307</v>
      </c>
      <c r="F59" s="429">
        <v>196</v>
      </c>
      <c r="G59" s="429">
        <v>108</v>
      </c>
      <c r="H59" s="429">
        <v>67</v>
      </c>
    </row>
    <row r="60" spans="1:12" ht="16.5" thickBot="1">
      <c r="A60" s="734" t="s">
        <v>1472</v>
      </c>
      <c r="B60" s="735"/>
      <c r="C60" s="736"/>
      <c r="D60" s="428">
        <v>1045</v>
      </c>
      <c r="E60" s="429">
        <v>621</v>
      </c>
      <c r="F60" s="429">
        <v>307</v>
      </c>
      <c r="G60" s="429">
        <v>196</v>
      </c>
      <c r="H60" s="429">
        <v>108</v>
      </c>
    </row>
    <row r="61" spans="1:12" ht="16.5" thickBot="1">
      <c r="A61" s="734" t="s">
        <v>1473</v>
      </c>
      <c r="B61" s="735"/>
      <c r="C61" s="736"/>
      <c r="D61" s="428">
        <v>2535</v>
      </c>
      <c r="E61" s="428">
        <v>1675</v>
      </c>
      <c r="F61" s="428">
        <v>1045</v>
      </c>
      <c r="G61" s="429">
        <v>830</v>
      </c>
      <c r="H61" s="429">
        <v>405</v>
      </c>
    </row>
    <row r="64" spans="1:12" s="4" customFormat="1" ht="43.5" customHeight="1">
      <c r="A64" s="719" t="s">
        <v>1474</v>
      </c>
      <c r="B64" s="719"/>
      <c r="C64" s="719"/>
      <c r="D64" s="719"/>
      <c r="E64" s="719"/>
      <c r="F64" s="719"/>
      <c r="G64" s="719"/>
      <c r="H64" s="719"/>
      <c r="I64" s="520"/>
      <c r="J64" s="520"/>
      <c r="K64" s="520"/>
      <c r="L64" s="520"/>
    </row>
    <row r="65" spans="1:12" ht="18.75">
      <c r="A65" s="445"/>
      <c r="B65" s="445"/>
      <c r="C65" s="445"/>
      <c r="D65" s="445"/>
      <c r="E65" s="445"/>
      <c r="F65" s="445"/>
      <c r="G65" s="445"/>
      <c r="H65" s="445"/>
      <c r="I65" s="445"/>
      <c r="J65" s="445"/>
      <c r="K65" s="445"/>
      <c r="L65" s="445"/>
    </row>
    <row r="66" spans="1:12" ht="18.75">
      <c r="A66" s="432" t="s">
        <v>1475</v>
      </c>
    </row>
    <row r="68" spans="1:12" ht="18.75">
      <c r="A68" s="442" t="s">
        <v>1476</v>
      </c>
    </row>
    <row r="69" spans="1:12" ht="18.75">
      <c r="A69" s="442" t="s">
        <v>1477</v>
      </c>
    </row>
    <row r="70" spans="1:12" ht="18.75">
      <c r="A70" s="442" t="s">
        <v>1478</v>
      </c>
    </row>
    <row r="71" spans="1:12" ht="18.75">
      <c r="A71" s="442" t="s">
        <v>1479</v>
      </c>
    </row>
    <row r="72" spans="1:12" ht="18.75">
      <c r="A72" s="442" t="s">
        <v>1480</v>
      </c>
    </row>
    <row r="73" spans="1:12" ht="18.75">
      <c r="A73" s="442" t="s">
        <v>1481</v>
      </c>
    </row>
    <row r="74" spans="1:12" ht="18.75">
      <c r="A74" s="442" t="s">
        <v>1482</v>
      </c>
    </row>
    <row r="75" spans="1:12" ht="18.75">
      <c r="A75" s="442" t="s">
        <v>1483</v>
      </c>
    </row>
    <row r="76" spans="1:12" ht="18.75">
      <c r="A76" s="442" t="s">
        <v>1484</v>
      </c>
    </row>
    <row r="77" spans="1:12" ht="18.75">
      <c r="A77" s="443" t="s">
        <v>1485</v>
      </c>
    </row>
    <row r="79" spans="1:12" ht="18.75">
      <c r="A79" s="444" t="s">
        <v>1486</v>
      </c>
    </row>
    <row r="80" spans="1:12" ht="18.75">
      <c r="A80" s="444"/>
    </row>
    <row r="81" spans="1:4" ht="18.75">
      <c r="A81" s="442" t="s">
        <v>1487</v>
      </c>
    </row>
    <row r="82" spans="1:4" ht="18.75">
      <c r="A82" s="442" t="s">
        <v>1488</v>
      </c>
    </row>
    <row r="83" spans="1:4" ht="18.75">
      <c r="A83" s="442" t="s">
        <v>1489</v>
      </c>
    </row>
    <row r="84" spans="1:4" ht="18.75">
      <c r="A84" s="442" t="s">
        <v>1490</v>
      </c>
    </row>
    <row r="85" spans="1:4" s="447" customFormat="1" ht="18.75">
      <c r="A85" s="446" t="s">
        <v>1491</v>
      </c>
    </row>
    <row r="88" spans="1:4" ht="18.75">
      <c r="A88" s="439" t="s">
        <v>1492</v>
      </c>
    </row>
    <row r="89" spans="1:4" ht="15.75" thickBot="1"/>
    <row r="90" spans="1:4" ht="47.25" customHeight="1" thickBot="1">
      <c r="A90" s="721" t="s">
        <v>1494</v>
      </c>
      <c r="B90" s="723" t="s">
        <v>1414</v>
      </c>
      <c r="C90" s="724"/>
      <c r="D90" s="725"/>
    </row>
    <row r="91" spans="1:4" ht="16.5" thickBot="1">
      <c r="A91" s="722"/>
      <c r="B91" s="426" t="s">
        <v>1495</v>
      </c>
      <c r="C91" s="426" t="s">
        <v>1496</v>
      </c>
      <c r="D91" s="426" t="s">
        <v>1419</v>
      </c>
    </row>
    <row r="92" spans="1:4" ht="16.5" thickBot="1">
      <c r="A92" s="449" t="s">
        <v>1497</v>
      </c>
      <c r="B92" s="428">
        <v>1256</v>
      </c>
      <c r="C92" s="429">
        <v>830</v>
      </c>
      <c r="D92" s="429">
        <v>405</v>
      </c>
    </row>
    <row r="93" spans="1:4" ht="16.5" thickBot="1">
      <c r="A93" s="731" t="s">
        <v>1498</v>
      </c>
      <c r="B93" s="732"/>
      <c r="C93" s="732"/>
      <c r="D93" s="733"/>
    </row>
    <row r="94" spans="1:4" ht="16.5" thickBot="1">
      <c r="A94" s="450" t="s">
        <v>1499</v>
      </c>
      <c r="B94" s="428">
        <v>1675</v>
      </c>
      <c r="C94" s="428">
        <v>1045</v>
      </c>
      <c r="D94" s="429">
        <v>621</v>
      </c>
    </row>
    <row r="95" spans="1:4" ht="16.5" thickBot="1">
      <c r="A95" s="450" t="s">
        <v>1500</v>
      </c>
      <c r="B95" s="428">
        <v>2535</v>
      </c>
      <c r="C95" s="428">
        <v>1675</v>
      </c>
      <c r="D95" s="428">
        <v>1045</v>
      </c>
    </row>
    <row r="96" spans="1:4" ht="16.5" thickBot="1">
      <c r="A96" s="731" t="s">
        <v>1501</v>
      </c>
      <c r="B96" s="732"/>
      <c r="C96" s="732"/>
      <c r="D96" s="733"/>
    </row>
    <row r="97" spans="1:10" ht="16.5" thickBot="1">
      <c r="A97" s="450" t="s">
        <v>1502</v>
      </c>
      <c r="B97" s="428">
        <v>3172</v>
      </c>
      <c r="C97" s="428">
        <v>1895</v>
      </c>
      <c r="D97" s="429">
        <v>830</v>
      </c>
    </row>
    <row r="98" spans="1:10" ht="16.5" thickBot="1">
      <c r="A98" s="450" t="s">
        <v>1503</v>
      </c>
      <c r="B98" s="428">
        <v>3804</v>
      </c>
      <c r="C98" s="428">
        <v>3172</v>
      </c>
      <c r="D98" s="428">
        <v>1256</v>
      </c>
    </row>
    <row r="99" spans="1:10" ht="16.5" thickBot="1">
      <c r="A99" s="450" t="s">
        <v>1504</v>
      </c>
      <c r="B99" s="428">
        <v>4234</v>
      </c>
      <c r="C99" s="428">
        <v>3591</v>
      </c>
      <c r="D99" s="428">
        <v>1675</v>
      </c>
    </row>
    <row r="100" spans="1:10" ht="16.5" thickBot="1">
      <c r="A100" s="450" t="s">
        <v>1505</v>
      </c>
      <c r="B100" s="428">
        <v>5079</v>
      </c>
      <c r="C100" s="428">
        <v>4234</v>
      </c>
      <c r="D100" s="428">
        <v>2535</v>
      </c>
    </row>
    <row r="101" spans="1:10" ht="16.5" thickBot="1">
      <c r="A101" s="731" t="s">
        <v>1506</v>
      </c>
      <c r="B101" s="732"/>
      <c r="C101" s="732"/>
      <c r="D101" s="733"/>
    </row>
    <row r="102" spans="1:10" ht="16.5" thickBot="1">
      <c r="A102" s="450" t="s">
        <v>1507</v>
      </c>
      <c r="B102" s="428">
        <v>1127</v>
      </c>
      <c r="C102" s="429">
        <v>748</v>
      </c>
      <c r="D102" s="429">
        <v>367</v>
      </c>
    </row>
    <row r="103" spans="1:10" ht="16.5" thickBot="1">
      <c r="A103" s="450" t="s">
        <v>1508</v>
      </c>
      <c r="B103" s="428">
        <v>2281</v>
      </c>
      <c r="C103" s="428">
        <v>1322</v>
      </c>
      <c r="D103" s="429">
        <v>748</v>
      </c>
    </row>
    <row r="104" spans="1:10" ht="16.5" thickBot="1">
      <c r="A104" s="450" t="s">
        <v>1509</v>
      </c>
      <c r="B104" s="428">
        <v>3427</v>
      </c>
      <c r="C104" s="428">
        <v>2852</v>
      </c>
      <c r="D104" s="428">
        <v>1127</v>
      </c>
    </row>
    <row r="105" spans="1:10" ht="16.5" thickBot="1">
      <c r="A105" s="450" t="s">
        <v>1510</v>
      </c>
      <c r="B105" s="428">
        <v>3804</v>
      </c>
      <c r="C105" s="428">
        <v>3231</v>
      </c>
      <c r="D105" s="428">
        <v>1515</v>
      </c>
    </row>
    <row r="106" spans="1:10" ht="16.5" thickBot="1">
      <c r="A106" s="450" t="s">
        <v>1511</v>
      </c>
      <c r="B106" s="428">
        <v>4572</v>
      </c>
      <c r="C106" s="428">
        <v>3804</v>
      </c>
      <c r="D106" s="428">
        <v>2281</v>
      </c>
    </row>
    <row r="107" spans="1:10" ht="16.5" thickBot="1">
      <c r="A107" s="450" t="s">
        <v>1512</v>
      </c>
      <c r="B107" s="428">
        <v>5719</v>
      </c>
      <c r="C107" s="428">
        <v>4572</v>
      </c>
      <c r="D107" s="428">
        <v>2657</v>
      </c>
    </row>
    <row r="110" spans="1:10" ht="18.75" customHeight="1">
      <c r="A110" s="720" t="s">
        <v>1513</v>
      </c>
      <c r="B110" s="720"/>
      <c r="C110" s="720"/>
      <c r="D110" s="720"/>
      <c r="E110" s="720"/>
      <c r="F110" s="720"/>
      <c r="G110" s="720"/>
      <c r="H110" s="720"/>
      <c r="I110" s="720"/>
      <c r="J110" s="720"/>
    </row>
    <row r="111" spans="1:10" ht="39.75" customHeight="1">
      <c r="A111" s="720"/>
      <c r="B111" s="720"/>
      <c r="C111" s="720"/>
      <c r="D111" s="720"/>
      <c r="E111" s="720"/>
      <c r="F111" s="720"/>
      <c r="G111" s="720"/>
      <c r="H111" s="720"/>
      <c r="I111" s="720"/>
      <c r="J111" s="720"/>
    </row>
    <row r="113" spans="1:13" ht="18.75">
      <c r="A113" s="442" t="s">
        <v>1514</v>
      </c>
      <c r="B113" s="382"/>
      <c r="C113" s="382"/>
      <c r="D113" s="382"/>
      <c r="E113" s="382"/>
      <c r="F113" s="382"/>
      <c r="G113" s="382"/>
      <c r="H113" s="382"/>
      <c r="I113" s="382"/>
      <c r="J113" s="382"/>
    </row>
    <row r="115" spans="1:13" ht="18.75">
      <c r="A115" s="431" t="s">
        <v>1515</v>
      </c>
    </row>
    <row r="116" spans="1:13" ht="18.75">
      <c r="A116" s="431" t="s">
        <v>1516</v>
      </c>
    </row>
    <row r="117" spans="1:13" ht="18.75">
      <c r="A117" s="451" t="s">
        <v>1517</v>
      </c>
    </row>
    <row r="119" spans="1:13" ht="18.75" customHeight="1">
      <c r="A119" s="718" t="s">
        <v>1518</v>
      </c>
      <c r="B119" s="718"/>
      <c r="C119" s="718"/>
      <c r="D119" s="718"/>
      <c r="E119" s="718"/>
      <c r="F119" s="718"/>
      <c r="G119" s="718"/>
      <c r="H119" s="718"/>
      <c r="I119" s="718"/>
      <c r="J119" s="718"/>
      <c r="K119" s="718"/>
      <c r="L119" s="718"/>
      <c r="M119" s="718"/>
    </row>
    <row r="120" spans="1:13">
      <c r="A120" s="718"/>
      <c r="B120" s="718"/>
      <c r="C120" s="718"/>
      <c r="D120" s="718"/>
      <c r="E120" s="718"/>
      <c r="F120" s="718"/>
      <c r="G120" s="718"/>
      <c r="H120" s="718"/>
      <c r="I120" s="718"/>
      <c r="J120" s="718"/>
      <c r="K120" s="718"/>
      <c r="L120" s="718"/>
      <c r="M120" s="718"/>
    </row>
    <row r="122" spans="1:13" ht="18.75">
      <c r="A122" s="448" t="s">
        <v>1519</v>
      </c>
    </row>
    <row r="124" spans="1:13" ht="18.75">
      <c r="A124" s="442" t="s">
        <v>1520</v>
      </c>
    </row>
    <row r="125" spans="1:13" ht="15.75" thickBot="1"/>
    <row r="126" spans="1:13" ht="16.5" thickBot="1">
      <c r="A126" s="721" t="s">
        <v>1521</v>
      </c>
      <c r="B126" s="723" t="s">
        <v>1522</v>
      </c>
      <c r="C126" s="724"/>
      <c r="D126" s="724"/>
      <c r="E126" s="724"/>
      <c r="F126" s="725"/>
    </row>
    <row r="127" spans="1:13" ht="16.5" thickBot="1">
      <c r="A127" s="722"/>
      <c r="B127" s="426" t="s">
        <v>1523</v>
      </c>
      <c r="C127" s="426" t="s">
        <v>1524</v>
      </c>
      <c r="D127" s="726" t="s">
        <v>1525</v>
      </c>
      <c r="E127" s="727"/>
      <c r="F127" s="426" t="s">
        <v>1526</v>
      </c>
    </row>
    <row r="128" spans="1:13" ht="16.5" thickBot="1">
      <c r="A128" s="728" t="s">
        <v>1527</v>
      </c>
      <c r="B128" s="729"/>
      <c r="C128" s="729"/>
      <c r="D128" s="729"/>
      <c r="E128" s="729"/>
      <c r="F128" s="730"/>
    </row>
    <row r="129" spans="1:11" ht="16.5" thickBot="1">
      <c r="A129" s="450" t="s">
        <v>1528</v>
      </c>
      <c r="B129" s="428">
        <v>21236</v>
      </c>
      <c r="C129" s="716">
        <v>16980</v>
      </c>
      <c r="D129" s="717"/>
      <c r="E129" s="428">
        <v>12733</v>
      </c>
      <c r="F129" s="428">
        <v>10184</v>
      </c>
    </row>
    <row r="130" spans="1:11" ht="16.5" thickBot="1">
      <c r="A130" s="450" t="s">
        <v>1529</v>
      </c>
      <c r="B130" s="428">
        <v>31860</v>
      </c>
      <c r="C130" s="716">
        <v>25481</v>
      </c>
      <c r="D130" s="717"/>
      <c r="E130" s="428">
        <v>19110</v>
      </c>
      <c r="F130" s="428">
        <v>15287</v>
      </c>
    </row>
    <row r="131" spans="1:11" ht="16.5" thickBot="1">
      <c r="A131" s="450" t="s">
        <v>1530</v>
      </c>
      <c r="B131" s="428">
        <v>42487</v>
      </c>
      <c r="C131" s="716">
        <v>33987</v>
      </c>
      <c r="D131" s="717"/>
      <c r="E131" s="428">
        <v>25481</v>
      </c>
      <c r="F131" s="428">
        <v>20386</v>
      </c>
    </row>
    <row r="132" spans="1:11" ht="16.5" thickBot="1">
      <c r="A132" s="450" t="s">
        <v>1531</v>
      </c>
      <c r="B132" s="428">
        <v>53113</v>
      </c>
      <c r="C132" s="716">
        <v>42487</v>
      </c>
      <c r="D132" s="717"/>
      <c r="E132" s="428">
        <v>31860</v>
      </c>
      <c r="F132" s="428">
        <v>25481</v>
      </c>
    </row>
    <row r="133" spans="1:11" ht="16.5" thickBot="1">
      <c r="A133" s="450" t="s">
        <v>1532</v>
      </c>
      <c r="B133" s="428">
        <v>63740</v>
      </c>
      <c r="C133" s="716">
        <v>50989</v>
      </c>
      <c r="D133" s="717"/>
      <c r="E133" s="428">
        <v>38236</v>
      </c>
      <c r="F133" s="428">
        <v>30584</v>
      </c>
    </row>
    <row r="134" spans="1:11" ht="16.5" thickBot="1">
      <c r="A134" s="450" t="s">
        <v>1533</v>
      </c>
      <c r="B134" s="428">
        <v>74366</v>
      </c>
      <c r="C134" s="716">
        <v>59488</v>
      </c>
      <c r="D134" s="717"/>
      <c r="E134" s="428">
        <v>44610</v>
      </c>
      <c r="F134" s="428">
        <v>35678</v>
      </c>
    </row>
    <row r="135" spans="1:11" ht="16.5" thickBot="1">
      <c r="A135" s="450" t="s">
        <v>1534</v>
      </c>
      <c r="B135" s="428">
        <v>84989</v>
      </c>
      <c r="C135" s="716">
        <v>67984</v>
      </c>
      <c r="D135" s="717"/>
      <c r="E135" s="428">
        <v>50989</v>
      </c>
      <c r="F135" s="428">
        <v>40789</v>
      </c>
    </row>
    <row r="138" spans="1:11" ht="18.75" customHeight="1">
      <c r="A138" s="718" t="s">
        <v>1536</v>
      </c>
      <c r="B138" s="718"/>
      <c r="C138" s="718"/>
      <c r="D138" s="718"/>
      <c r="E138" s="718"/>
      <c r="F138" s="718"/>
      <c r="G138" s="718"/>
      <c r="H138" s="718"/>
      <c r="I138" s="718"/>
      <c r="J138" s="718"/>
      <c r="K138" s="718"/>
    </row>
    <row r="139" spans="1:11" ht="19.5" customHeight="1">
      <c r="A139" s="718"/>
      <c r="B139" s="718"/>
      <c r="C139" s="718"/>
      <c r="D139" s="718"/>
      <c r="E139" s="718"/>
      <c r="F139" s="718"/>
      <c r="G139" s="718"/>
      <c r="H139" s="718"/>
      <c r="I139" s="718"/>
      <c r="J139" s="718"/>
      <c r="K139" s="718"/>
    </row>
  </sheetData>
  <sheetProtection algorithmName="SHA-512" hashValue="f2aZueOuVDTUi9PHuqdr4C4UYCxX9vW+uu/H6EQKr/XoFWcfNMTeX7TIkdn1kuG+YxG0tq1CxKA41rcR3kqXlA==" saltValue="q/JP3WlLxOnN3Dd+E4KLQA==" spinCount="100000" sheet="1" objects="1" scenarios="1" selectLockedCells="1"/>
  <mergeCells count="43">
    <mergeCell ref="A3:A4"/>
    <mergeCell ref="B3:F3"/>
    <mergeCell ref="A5:F5"/>
    <mergeCell ref="A32:A33"/>
    <mergeCell ref="B32:B33"/>
    <mergeCell ref="D32:H32"/>
    <mergeCell ref="D55:H55"/>
    <mergeCell ref="A34:H34"/>
    <mergeCell ref="A35:A37"/>
    <mergeCell ref="A38:A40"/>
    <mergeCell ref="A41:A42"/>
    <mergeCell ref="A43:A44"/>
    <mergeCell ref="A45:A46"/>
    <mergeCell ref="A47:A48"/>
    <mergeCell ref="A49:A50"/>
    <mergeCell ref="A51:A52"/>
    <mergeCell ref="A53:A54"/>
    <mergeCell ref="A55:C56"/>
    <mergeCell ref="B90:D90"/>
    <mergeCell ref="A93:D93"/>
    <mergeCell ref="A96:D96"/>
    <mergeCell ref="A101:D101"/>
    <mergeCell ref="A57:H57"/>
    <mergeCell ref="A58:C58"/>
    <mergeCell ref="A59:C59"/>
    <mergeCell ref="A60:C60"/>
    <mergeCell ref="A61:C61"/>
    <mergeCell ref="C135:D135"/>
    <mergeCell ref="A138:K139"/>
    <mergeCell ref="A64:H64"/>
    <mergeCell ref="C129:D129"/>
    <mergeCell ref="C130:D130"/>
    <mergeCell ref="C131:D131"/>
    <mergeCell ref="C132:D132"/>
    <mergeCell ref="C133:D133"/>
    <mergeCell ref="C134:D134"/>
    <mergeCell ref="A110:J111"/>
    <mergeCell ref="A119:M120"/>
    <mergeCell ref="A126:A127"/>
    <mergeCell ref="B126:F126"/>
    <mergeCell ref="D127:E127"/>
    <mergeCell ref="A128:F128"/>
    <mergeCell ref="A90:A9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8"/>
  <dimension ref="B1:E36"/>
  <sheetViews>
    <sheetView showGridLines="0" topLeftCell="A13" zoomScale="101" zoomScaleNormal="101" workbookViewId="0">
      <selection activeCell="B2" sqref="B2:E36"/>
    </sheetView>
  </sheetViews>
  <sheetFormatPr defaultColWidth="9.140625" defaultRowHeight="15"/>
  <cols>
    <col min="1" max="1" width="9.140625" style="2"/>
    <col min="2" max="2" width="27" style="2" customWidth="1"/>
    <col min="3" max="3" width="45.28515625" style="2" customWidth="1"/>
    <col min="4" max="4" width="24.7109375" style="2" customWidth="1"/>
    <col min="5" max="16384" width="9.140625" style="2"/>
  </cols>
  <sheetData>
    <row r="1" spans="2:5" ht="15.75" thickBot="1"/>
    <row r="2" spans="2:5" ht="30.6" customHeight="1">
      <c r="B2" s="917" t="s">
        <v>149</v>
      </c>
      <c r="C2" s="918"/>
      <c r="D2" s="918"/>
      <c r="E2" s="919"/>
    </row>
    <row r="3" spans="2:5">
      <c r="B3" s="29" t="s">
        <v>738</v>
      </c>
      <c r="C3" s="920" t="s">
        <v>150</v>
      </c>
      <c r="D3" s="920" t="s">
        <v>151</v>
      </c>
      <c r="E3" s="920"/>
    </row>
    <row r="4" spans="2:5">
      <c r="B4" s="29" t="s">
        <v>739</v>
      </c>
      <c r="C4" s="920"/>
      <c r="D4" s="920"/>
      <c r="E4" s="920"/>
    </row>
    <row r="5" spans="2:5">
      <c r="B5" s="75">
        <v>359</v>
      </c>
      <c r="C5" s="75" t="s">
        <v>152</v>
      </c>
      <c r="D5" s="75" t="s">
        <v>153</v>
      </c>
      <c r="E5" s="104">
        <v>0.1</v>
      </c>
    </row>
    <row r="6" spans="2:5" ht="15" customHeight="1">
      <c r="B6" s="75"/>
      <c r="C6" s="75"/>
      <c r="D6" s="75" t="s">
        <v>154</v>
      </c>
      <c r="E6" s="104">
        <v>0.03</v>
      </c>
    </row>
    <row r="7" spans="2:5" ht="15" customHeight="1">
      <c r="B7" s="75">
        <v>367</v>
      </c>
      <c r="C7" s="75" t="s">
        <v>155</v>
      </c>
      <c r="D7" s="75" t="s">
        <v>153</v>
      </c>
      <c r="E7" s="104">
        <v>0.1</v>
      </c>
    </row>
    <row r="8" spans="2:5">
      <c r="B8" s="75"/>
      <c r="C8" s="75"/>
      <c r="D8" s="75" t="s">
        <v>154</v>
      </c>
      <c r="E8" s="104">
        <v>0.04</v>
      </c>
    </row>
    <row r="9" spans="2:5">
      <c r="B9" s="75">
        <v>370</v>
      </c>
      <c r="C9" s="75" t="s">
        <v>156</v>
      </c>
      <c r="D9" s="75" t="s">
        <v>153</v>
      </c>
      <c r="E9" s="104">
        <v>0.1</v>
      </c>
    </row>
    <row r="10" spans="2:5">
      <c r="B10" s="75"/>
      <c r="C10" s="75"/>
      <c r="D10" s="75" t="s">
        <v>157</v>
      </c>
      <c r="E10" s="104">
        <v>7.0000000000000007E-2</v>
      </c>
    </row>
    <row r="11" spans="2:5">
      <c r="B11" s="75"/>
      <c r="C11" s="75"/>
      <c r="D11" s="75" t="s">
        <v>154</v>
      </c>
      <c r="E11" s="104">
        <v>0.05</v>
      </c>
    </row>
    <row r="12" spans="2:5">
      <c r="B12" s="75">
        <v>372</v>
      </c>
      <c r="C12" s="75" t="s">
        <v>158</v>
      </c>
      <c r="D12" s="75" t="s">
        <v>159</v>
      </c>
      <c r="E12" s="104">
        <v>0.1</v>
      </c>
    </row>
    <row r="13" spans="2:5" ht="30">
      <c r="B13" s="75"/>
      <c r="C13" s="75"/>
      <c r="D13" s="75" t="s">
        <v>160</v>
      </c>
      <c r="E13" s="104">
        <v>0.08</v>
      </c>
    </row>
    <row r="14" spans="2:5">
      <c r="B14" s="75"/>
      <c r="C14" s="75"/>
      <c r="D14" s="75" t="s">
        <v>154</v>
      </c>
      <c r="E14" s="104">
        <v>0.06</v>
      </c>
    </row>
    <row r="15" spans="2:5">
      <c r="B15" s="75">
        <v>375</v>
      </c>
      <c r="C15" s="75" t="s">
        <v>161</v>
      </c>
      <c r="D15" s="75" t="s">
        <v>162</v>
      </c>
      <c r="E15" s="104">
        <v>0.1</v>
      </c>
    </row>
    <row r="16" spans="2:5">
      <c r="B16" s="75"/>
      <c r="C16" s="75"/>
      <c r="D16" s="75" t="s">
        <v>154</v>
      </c>
      <c r="E16" s="104">
        <v>7.0000000000000007E-2</v>
      </c>
    </row>
    <row r="17" spans="2:5">
      <c r="B17" s="75">
        <v>378</v>
      </c>
      <c r="C17" s="75" t="s">
        <v>163</v>
      </c>
      <c r="D17" s="75" t="s">
        <v>164</v>
      </c>
      <c r="E17" s="104">
        <v>7.0000000000000007E-2</v>
      </c>
    </row>
    <row r="18" spans="2:5">
      <c r="B18" s="75">
        <v>381</v>
      </c>
      <c r="C18" s="75" t="s">
        <v>165</v>
      </c>
      <c r="D18" s="75" t="s">
        <v>164</v>
      </c>
      <c r="E18" s="104">
        <v>0.09</v>
      </c>
    </row>
    <row r="19" spans="2:5">
      <c r="B19" s="75">
        <v>383</v>
      </c>
      <c r="C19" s="75" t="s">
        <v>166</v>
      </c>
      <c r="D19" s="75" t="s">
        <v>164</v>
      </c>
      <c r="E19" s="104">
        <v>0.12</v>
      </c>
    </row>
    <row r="20" spans="2:5">
      <c r="B20" s="75">
        <v>389</v>
      </c>
      <c r="C20" s="75" t="s">
        <v>167</v>
      </c>
      <c r="D20" s="75" t="s">
        <v>164</v>
      </c>
      <c r="E20" s="104">
        <v>0.1</v>
      </c>
    </row>
    <row r="21" spans="2:5">
      <c r="B21" s="75">
        <v>391</v>
      </c>
      <c r="C21" s="75" t="s">
        <v>168</v>
      </c>
      <c r="D21" s="75" t="s">
        <v>164</v>
      </c>
      <c r="E21" s="104">
        <v>0.15</v>
      </c>
    </row>
    <row r="22" spans="2:5">
      <c r="B22" s="75">
        <v>403</v>
      </c>
      <c r="C22" s="75" t="s">
        <v>169</v>
      </c>
      <c r="D22" s="75" t="s">
        <v>164</v>
      </c>
      <c r="E22" s="104">
        <v>0.12</v>
      </c>
    </row>
    <row r="23" spans="2:5">
      <c r="B23" s="75">
        <v>408</v>
      </c>
      <c r="C23" s="75" t="s">
        <v>170</v>
      </c>
      <c r="D23" s="75" t="s">
        <v>171</v>
      </c>
      <c r="E23" s="104">
        <v>0.06</v>
      </c>
    </row>
    <row r="24" spans="2:5">
      <c r="B24" s="75">
        <v>411</v>
      </c>
      <c r="C24" s="75" t="s">
        <v>172</v>
      </c>
      <c r="D24" s="75" t="s">
        <v>171</v>
      </c>
      <c r="E24" s="104">
        <v>0.05</v>
      </c>
    </row>
    <row r="25" spans="2:5">
      <c r="B25" s="75">
        <v>415</v>
      </c>
      <c r="C25" s="75" t="s">
        <v>173</v>
      </c>
      <c r="D25" s="75" t="s">
        <v>171</v>
      </c>
      <c r="E25" s="104">
        <v>0.1</v>
      </c>
    </row>
    <row r="26" spans="2:5">
      <c r="B26" s="75">
        <v>422</v>
      </c>
      <c r="C26" s="75" t="s">
        <v>174</v>
      </c>
      <c r="D26" s="75" t="s">
        <v>171</v>
      </c>
      <c r="E26" s="104">
        <v>7.0000000000000007E-2</v>
      </c>
    </row>
    <row r="27" spans="2:5">
      <c r="B27" s="75">
        <v>429</v>
      </c>
      <c r="C27" s="75" t="s">
        <v>175</v>
      </c>
      <c r="D27" s="75" t="s">
        <v>171</v>
      </c>
      <c r="E27" s="104">
        <v>0.04</v>
      </c>
    </row>
    <row r="28" spans="2:5" ht="33.75" customHeight="1">
      <c r="B28" s="75" t="s">
        <v>176</v>
      </c>
      <c r="C28" s="915" t="s">
        <v>178</v>
      </c>
      <c r="D28" s="915" t="s">
        <v>171</v>
      </c>
      <c r="E28" s="916">
        <v>0.04</v>
      </c>
    </row>
    <row r="29" spans="2:5">
      <c r="B29" s="75" t="s">
        <v>177</v>
      </c>
      <c r="C29" s="915"/>
      <c r="D29" s="915"/>
      <c r="E29" s="916"/>
    </row>
    <row r="30" spans="2:5">
      <c r="B30" s="75">
        <v>434</v>
      </c>
      <c r="C30" s="75" t="s">
        <v>179</v>
      </c>
      <c r="D30" s="75" t="s">
        <v>171</v>
      </c>
      <c r="E30" s="104">
        <v>0.03</v>
      </c>
    </row>
    <row r="31" spans="2:5">
      <c r="B31" s="75">
        <v>438</v>
      </c>
      <c r="C31" s="75" t="s">
        <v>180</v>
      </c>
      <c r="D31" s="75" t="s">
        <v>171</v>
      </c>
      <c r="E31" s="105">
        <v>2.5000000000000001E-2</v>
      </c>
    </row>
    <row r="32" spans="2:5">
      <c r="B32" s="75" t="s">
        <v>181</v>
      </c>
      <c r="C32" s="75" t="s">
        <v>182</v>
      </c>
      <c r="D32" s="75" t="s">
        <v>171</v>
      </c>
      <c r="E32" s="105">
        <v>1.95E-2</v>
      </c>
    </row>
    <row r="33" spans="2:5">
      <c r="B33" s="75" t="s">
        <v>183</v>
      </c>
      <c r="C33" s="75" t="s">
        <v>184</v>
      </c>
      <c r="D33" s="75" t="s">
        <v>171</v>
      </c>
      <c r="E33" s="105">
        <v>1.4E-2</v>
      </c>
    </row>
    <row r="34" spans="2:5" ht="30">
      <c r="B34" s="328" t="s">
        <v>990</v>
      </c>
      <c r="C34" s="75" t="s">
        <v>740</v>
      </c>
      <c r="D34" s="75" t="s">
        <v>171</v>
      </c>
      <c r="E34" s="105">
        <v>0.02</v>
      </c>
    </row>
    <row r="35" spans="2:5" ht="30">
      <c r="B35" s="328" t="s">
        <v>1233</v>
      </c>
      <c r="C35" s="325" t="s">
        <v>1234</v>
      </c>
      <c r="D35" s="325" t="s">
        <v>171</v>
      </c>
      <c r="E35" s="327">
        <v>2.5000000000000001E-2</v>
      </c>
    </row>
    <row r="36" spans="2:5" ht="30">
      <c r="B36" s="328" t="s">
        <v>1236</v>
      </c>
      <c r="C36" s="325" t="s">
        <v>1235</v>
      </c>
      <c r="D36" s="325" t="s">
        <v>171</v>
      </c>
      <c r="E36" s="327">
        <v>1.6E-2</v>
      </c>
    </row>
  </sheetData>
  <sheetProtection algorithmName="SHA-512" hashValue="ZsndFTYnULALAOsf3y6jEGBidWPrWV11T99EijeoONgP1My4LigJ7w1w5rQAV+7hH4/umxOMCehmTuN1Mt7p5w==" saltValue="kr3WmOTES6mlgNIW5ezOXw==" spinCount="100000" sheet="1" objects="1" scenarios="1" selectLockedCells="1"/>
  <mergeCells count="6">
    <mergeCell ref="C28:C29"/>
    <mergeCell ref="D28:D29"/>
    <mergeCell ref="E28:E29"/>
    <mergeCell ref="B2:E2"/>
    <mergeCell ref="C3:C4"/>
    <mergeCell ref="D3:E4"/>
  </mergeCells>
  <hyperlinks>
    <hyperlink ref="B34" r:id="rId1"/>
    <hyperlink ref="B35" r:id="rId2"/>
    <hyperlink ref="B36" r:id="rId3" display="cumhurbaşkanlılığı karar sayısı:1947"/>
  </hyperlinks>
  <pageMargins left="0.7" right="0.7" top="0.75" bottom="0.75" header="0.3" footer="0.3"/>
  <pageSetup paperSize="9" scale="75" orientation="portrait"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9"/>
  <dimension ref="B1:I80"/>
  <sheetViews>
    <sheetView showGridLines="0" topLeftCell="A43" workbookViewId="0">
      <selection activeCell="B2" sqref="B2:G48"/>
    </sheetView>
  </sheetViews>
  <sheetFormatPr defaultColWidth="9.140625" defaultRowHeight="15"/>
  <cols>
    <col min="1" max="1" width="6" style="5" customWidth="1"/>
    <col min="2" max="2" width="28.5703125" style="5" customWidth="1"/>
    <col min="3" max="3" width="22.28515625" style="14" customWidth="1"/>
    <col min="4" max="4" width="23.42578125" style="5" customWidth="1"/>
    <col min="5" max="5" width="22.28515625" style="5" customWidth="1"/>
    <col min="6" max="6" width="23.140625" style="5" customWidth="1"/>
    <col min="7" max="7" width="22.140625" style="5" customWidth="1"/>
    <col min="8" max="8" width="9.140625" style="5"/>
    <col min="9" max="9" width="9.85546875" style="5" bestFit="1" customWidth="1"/>
    <col min="10" max="16384" width="9.140625" style="5"/>
  </cols>
  <sheetData>
    <row r="1" spans="2:9" ht="15.75" thickBot="1"/>
    <row r="2" spans="2:9">
      <c r="B2" s="17"/>
      <c r="C2" s="18"/>
      <c r="D2" s="947" t="s">
        <v>141</v>
      </c>
      <c r="E2" s="948"/>
      <c r="F2" s="948" t="s">
        <v>142</v>
      </c>
      <c r="G2" s="951"/>
    </row>
    <row r="3" spans="2:9" ht="15.75" thickBot="1">
      <c r="B3" s="17"/>
      <c r="C3" s="18"/>
      <c r="D3" s="949"/>
      <c r="E3" s="950"/>
      <c r="F3" s="950"/>
      <c r="G3" s="952"/>
    </row>
    <row r="4" spans="2:9" s="255" customFormat="1" ht="35.25" thickBot="1">
      <c r="B4" s="252" t="s">
        <v>375</v>
      </c>
      <c r="C4" s="253" t="s">
        <v>143</v>
      </c>
      <c r="D4" s="253" t="s">
        <v>144</v>
      </c>
      <c r="E4" s="304" t="s">
        <v>145</v>
      </c>
      <c r="F4" s="253" t="s">
        <v>144</v>
      </c>
      <c r="G4" s="254" t="s">
        <v>145</v>
      </c>
    </row>
    <row r="5" spans="2:9" s="255" customFormat="1" ht="18" thickBot="1">
      <c r="B5" s="921" t="s">
        <v>1225</v>
      </c>
      <c r="C5" s="303" t="s">
        <v>1328</v>
      </c>
      <c r="D5" s="923" t="s">
        <v>1329</v>
      </c>
      <c r="E5" s="925" t="s">
        <v>1330</v>
      </c>
      <c r="F5" s="927" t="s">
        <v>146</v>
      </c>
      <c r="G5" s="929" t="s">
        <v>146</v>
      </c>
      <c r="I5" s="380"/>
    </row>
    <row r="6" spans="2:9" s="255" customFormat="1" ht="18" thickBot="1">
      <c r="B6" s="922"/>
      <c r="C6" s="302">
        <v>44561</v>
      </c>
      <c r="D6" s="924"/>
      <c r="E6" s="926"/>
      <c r="F6" s="928"/>
      <c r="G6" s="930"/>
    </row>
    <row r="7" spans="2:9" s="255" customFormat="1" ht="18" thickBot="1">
      <c r="B7" s="921" t="s">
        <v>1225</v>
      </c>
      <c r="C7" s="303" t="s">
        <v>1222</v>
      </c>
      <c r="D7" s="955" t="s">
        <v>1223</v>
      </c>
      <c r="E7" s="925" t="s">
        <v>1224</v>
      </c>
      <c r="F7" s="927" t="s">
        <v>146</v>
      </c>
      <c r="G7" s="929" t="s">
        <v>146</v>
      </c>
    </row>
    <row r="8" spans="2:9" s="255" customFormat="1" ht="18" thickBot="1">
      <c r="B8" s="922"/>
      <c r="C8" s="302">
        <v>44196</v>
      </c>
      <c r="D8" s="924"/>
      <c r="E8" s="926"/>
      <c r="F8" s="928"/>
      <c r="G8" s="930"/>
    </row>
    <row r="9" spans="2:9">
      <c r="B9" s="921" t="s">
        <v>737</v>
      </c>
      <c r="C9" s="23">
        <v>43466</v>
      </c>
      <c r="D9" s="937">
        <v>85.28</v>
      </c>
      <c r="E9" s="953">
        <v>2558.4</v>
      </c>
      <c r="F9" s="927" t="s">
        <v>146</v>
      </c>
      <c r="G9" s="929" t="s">
        <v>146</v>
      </c>
    </row>
    <row r="10" spans="2:9" ht="15.75" thickBot="1">
      <c r="B10" s="936"/>
      <c r="C10" s="24">
        <v>43830</v>
      </c>
      <c r="D10" s="938"/>
      <c r="E10" s="954"/>
      <c r="F10" s="928"/>
      <c r="G10" s="930"/>
    </row>
    <row r="11" spans="2:9">
      <c r="B11" s="921" t="s">
        <v>691</v>
      </c>
      <c r="C11" s="23">
        <v>43101</v>
      </c>
      <c r="D11" s="937">
        <v>67.650000000000006</v>
      </c>
      <c r="E11" s="953">
        <v>2029.5</v>
      </c>
      <c r="F11" s="927" t="s">
        <v>146</v>
      </c>
      <c r="G11" s="929" t="s">
        <v>146</v>
      </c>
    </row>
    <row r="12" spans="2:9">
      <c r="B12" s="936"/>
      <c r="C12" s="24">
        <v>43465</v>
      </c>
      <c r="D12" s="938"/>
      <c r="E12" s="954"/>
      <c r="F12" s="928"/>
      <c r="G12" s="930"/>
    </row>
    <row r="13" spans="2:9">
      <c r="B13" s="934" t="s">
        <v>367</v>
      </c>
      <c r="C13" s="24">
        <v>42736</v>
      </c>
      <c r="D13" s="935">
        <v>59.25</v>
      </c>
      <c r="E13" s="935">
        <v>1777.5</v>
      </c>
      <c r="F13" s="928" t="s">
        <v>146</v>
      </c>
      <c r="G13" s="930" t="s">
        <v>146</v>
      </c>
    </row>
    <row r="14" spans="2:9">
      <c r="B14" s="934"/>
      <c r="C14" s="24">
        <v>43100</v>
      </c>
      <c r="D14" s="935"/>
      <c r="E14" s="935"/>
      <c r="F14" s="928"/>
      <c r="G14" s="930"/>
    </row>
    <row r="15" spans="2:9">
      <c r="B15" s="934" t="s">
        <v>368</v>
      </c>
      <c r="C15" s="24">
        <v>42370</v>
      </c>
      <c r="D15" s="935">
        <v>54.9</v>
      </c>
      <c r="E15" s="935">
        <v>1647</v>
      </c>
      <c r="F15" s="928" t="s">
        <v>146</v>
      </c>
      <c r="G15" s="930" t="s">
        <v>146</v>
      </c>
    </row>
    <row r="16" spans="2:9">
      <c r="B16" s="934"/>
      <c r="C16" s="24">
        <v>42735</v>
      </c>
      <c r="D16" s="935"/>
      <c r="E16" s="935"/>
      <c r="F16" s="928"/>
      <c r="G16" s="930"/>
    </row>
    <row r="17" spans="2:7">
      <c r="B17" s="934" t="s">
        <v>369</v>
      </c>
      <c r="C17" s="24">
        <v>42005</v>
      </c>
      <c r="D17" s="935">
        <v>40.049999999999997</v>
      </c>
      <c r="E17" s="935">
        <v>1201.5</v>
      </c>
      <c r="F17" s="928" t="s">
        <v>146</v>
      </c>
      <c r="G17" s="930" t="s">
        <v>146</v>
      </c>
    </row>
    <row r="18" spans="2:7">
      <c r="B18" s="934"/>
      <c r="C18" s="24">
        <v>42185</v>
      </c>
      <c r="D18" s="935"/>
      <c r="E18" s="935"/>
      <c r="F18" s="928"/>
      <c r="G18" s="930"/>
    </row>
    <row r="19" spans="2:7">
      <c r="B19" s="934"/>
      <c r="C19" s="24">
        <v>42186</v>
      </c>
      <c r="D19" s="935">
        <v>42.45</v>
      </c>
      <c r="E19" s="935">
        <v>1273.5</v>
      </c>
      <c r="F19" s="928" t="s">
        <v>146</v>
      </c>
      <c r="G19" s="930" t="s">
        <v>146</v>
      </c>
    </row>
    <row r="20" spans="2:7">
      <c r="B20" s="934"/>
      <c r="C20" s="24">
        <v>42369</v>
      </c>
      <c r="D20" s="935"/>
      <c r="E20" s="935"/>
      <c r="F20" s="928"/>
      <c r="G20" s="930"/>
    </row>
    <row r="21" spans="2:7">
      <c r="B21" s="934" t="s">
        <v>370</v>
      </c>
      <c r="C21" s="24">
        <v>41640</v>
      </c>
      <c r="D21" s="931">
        <v>35.700000000000003</v>
      </c>
      <c r="E21" s="931">
        <v>1071</v>
      </c>
      <c r="F21" s="928" t="s">
        <v>146</v>
      </c>
      <c r="G21" s="930" t="s">
        <v>146</v>
      </c>
    </row>
    <row r="22" spans="2:7">
      <c r="B22" s="934"/>
      <c r="C22" s="24">
        <v>41820</v>
      </c>
      <c r="D22" s="931"/>
      <c r="E22" s="931"/>
      <c r="F22" s="928"/>
      <c r="G22" s="930"/>
    </row>
    <row r="23" spans="2:7">
      <c r="B23" s="934"/>
      <c r="C23" s="24">
        <v>41640</v>
      </c>
      <c r="D23" s="931">
        <v>37.799999999999997</v>
      </c>
      <c r="E23" s="931">
        <v>1134</v>
      </c>
      <c r="F23" s="928" t="s">
        <v>147</v>
      </c>
      <c r="G23" s="930" t="s">
        <v>147</v>
      </c>
    </row>
    <row r="24" spans="2:7">
      <c r="B24" s="934"/>
      <c r="C24" s="24">
        <v>41820</v>
      </c>
      <c r="D24" s="931"/>
      <c r="E24" s="931"/>
      <c r="F24" s="928"/>
      <c r="G24" s="930"/>
    </row>
    <row r="25" spans="2:7">
      <c r="B25" s="934" t="s">
        <v>371</v>
      </c>
      <c r="C25" s="24">
        <v>41275</v>
      </c>
      <c r="D25" s="931">
        <v>32.619999999999997</v>
      </c>
      <c r="E25" s="931">
        <v>978.6</v>
      </c>
      <c r="F25" s="932">
        <v>27.97</v>
      </c>
      <c r="G25" s="933">
        <v>839.1</v>
      </c>
    </row>
    <row r="26" spans="2:7">
      <c r="B26" s="934"/>
      <c r="C26" s="24">
        <v>41455</v>
      </c>
      <c r="D26" s="931"/>
      <c r="E26" s="931"/>
      <c r="F26" s="932"/>
      <c r="G26" s="933"/>
    </row>
    <row r="27" spans="2:7">
      <c r="B27" s="934"/>
      <c r="C27" s="24">
        <v>41456</v>
      </c>
      <c r="D27" s="931">
        <v>34.049999999999997</v>
      </c>
      <c r="E27" s="931">
        <v>1021.5</v>
      </c>
      <c r="F27" s="932">
        <v>29.25</v>
      </c>
      <c r="G27" s="933">
        <v>877.5</v>
      </c>
    </row>
    <row r="28" spans="2:7">
      <c r="B28" s="934"/>
      <c r="C28" s="24">
        <v>41639</v>
      </c>
      <c r="D28" s="931"/>
      <c r="E28" s="931"/>
      <c r="F28" s="932"/>
      <c r="G28" s="933"/>
    </row>
    <row r="29" spans="2:7">
      <c r="B29" s="934" t="s">
        <v>372</v>
      </c>
      <c r="C29" s="24">
        <v>40909</v>
      </c>
      <c r="D29" s="931">
        <v>29.55</v>
      </c>
      <c r="E29" s="931">
        <v>886.5</v>
      </c>
      <c r="F29" s="932">
        <v>25.35</v>
      </c>
      <c r="G29" s="933">
        <v>760</v>
      </c>
    </row>
    <row r="30" spans="2:7">
      <c r="B30" s="934"/>
      <c r="C30" s="24">
        <v>41090</v>
      </c>
      <c r="D30" s="931"/>
      <c r="E30" s="931"/>
      <c r="F30" s="932"/>
      <c r="G30" s="933"/>
    </row>
    <row r="31" spans="2:7">
      <c r="B31" s="934"/>
      <c r="C31" s="24">
        <v>41091</v>
      </c>
      <c r="D31" s="931">
        <v>31.35</v>
      </c>
      <c r="E31" s="931">
        <v>940.5</v>
      </c>
      <c r="F31" s="932">
        <v>26.85</v>
      </c>
      <c r="G31" s="933">
        <v>805.5</v>
      </c>
    </row>
    <row r="32" spans="2:7">
      <c r="B32" s="934"/>
      <c r="C32" s="24">
        <v>41274</v>
      </c>
      <c r="D32" s="931"/>
      <c r="E32" s="931"/>
      <c r="F32" s="932"/>
      <c r="G32" s="933"/>
    </row>
    <row r="33" spans="2:7">
      <c r="B33" s="934" t="s">
        <v>373</v>
      </c>
      <c r="C33" s="24">
        <v>40544</v>
      </c>
      <c r="D33" s="931">
        <v>26.55</v>
      </c>
      <c r="E33" s="931">
        <v>796.5</v>
      </c>
      <c r="F33" s="932">
        <v>22.65</v>
      </c>
      <c r="G33" s="933">
        <v>679.5</v>
      </c>
    </row>
    <row r="34" spans="2:7">
      <c r="B34" s="934"/>
      <c r="C34" s="24">
        <v>40724</v>
      </c>
      <c r="D34" s="931"/>
      <c r="E34" s="931"/>
      <c r="F34" s="932"/>
      <c r="G34" s="933"/>
    </row>
    <row r="35" spans="2:7">
      <c r="B35" s="934"/>
      <c r="C35" s="24">
        <v>40725</v>
      </c>
      <c r="D35" s="931">
        <v>27.9</v>
      </c>
      <c r="E35" s="931">
        <v>837</v>
      </c>
      <c r="F35" s="932">
        <v>23.85</v>
      </c>
      <c r="G35" s="933">
        <v>715.5</v>
      </c>
    </row>
    <row r="36" spans="2:7">
      <c r="B36" s="934"/>
      <c r="C36" s="24">
        <v>40908</v>
      </c>
      <c r="D36" s="931"/>
      <c r="E36" s="931"/>
      <c r="F36" s="932"/>
      <c r="G36" s="933"/>
    </row>
    <row r="37" spans="2:7">
      <c r="B37" s="934" t="s">
        <v>374</v>
      </c>
      <c r="C37" s="24">
        <v>40179</v>
      </c>
      <c r="D37" s="941" t="s">
        <v>148</v>
      </c>
      <c r="E37" s="931">
        <v>729</v>
      </c>
      <c r="F37" s="932">
        <v>20.7</v>
      </c>
      <c r="G37" s="933">
        <v>621</v>
      </c>
    </row>
    <row r="38" spans="2:7">
      <c r="B38" s="934"/>
      <c r="C38" s="24">
        <v>40359</v>
      </c>
      <c r="D38" s="941"/>
      <c r="E38" s="931"/>
      <c r="F38" s="932"/>
      <c r="G38" s="933"/>
    </row>
    <row r="39" spans="2:7">
      <c r="B39" s="934"/>
      <c r="C39" s="24">
        <v>40360</v>
      </c>
      <c r="D39" s="931">
        <v>25.35</v>
      </c>
      <c r="E39" s="931">
        <v>760.5</v>
      </c>
      <c r="F39" s="932">
        <v>21.6</v>
      </c>
      <c r="G39" s="933">
        <v>648</v>
      </c>
    </row>
    <row r="40" spans="2:7">
      <c r="B40" s="934"/>
      <c r="C40" s="24">
        <v>40543</v>
      </c>
      <c r="D40" s="931"/>
      <c r="E40" s="931"/>
      <c r="F40" s="932"/>
      <c r="G40" s="933"/>
    </row>
    <row r="41" spans="2:7">
      <c r="B41" s="939">
        <v>39813</v>
      </c>
      <c r="C41" s="24">
        <v>39814</v>
      </c>
      <c r="D41" s="935">
        <v>22.2</v>
      </c>
      <c r="E41" s="931">
        <v>666</v>
      </c>
      <c r="F41" s="942">
        <v>18.899999999999999</v>
      </c>
      <c r="G41" s="933">
        <v>567</v>
      </c>
    </row>
    <row r="42" spans="2:7">
      <c r="B42" s="939"/>
      <c r="C42" s="24">
        <v>39994</v>
      </c>
      <c r="D42" s="935"/>
      <c r="E42" s="931"/>
      <c r="F42" s="942"/>
      <c r="G42" s="933"/>
    </row>
    <row r="43" spans="2:7">
      <c r="B43" s="939"/>
      <c r="C43" s="24">
        <v>39995</v>
      </c>
      <c r="D43" s="935">
        <f>E43/30</f>
        <v>23.1</v>
      </c>
      <c r="E43" s="931">
        <v>693</v>
      </c>
      <c r="F43" s="942">
        <v>19.649999999999999</v>
      </c>
      <c r="G43" s="933">
        <v>589.5</v>
      </c>
    </row>
    <row r="44" spans="2:7">
      <c r="B44" s="939"/>
      <c r="C44" s="24">
        <v>40178</v>
      </c>
      <c r="D44" s="935"/>
      <c r="E44" s="931"/>
      <c r="F44" s="942"/>
      <c r="G44" s="933"/>
    </row>
    <row r="45" spans="2:7">
      <c r="B45" s="939">
        <v>39447</v>
      </c>
      <c r="C45" s="24">
        <v>39448</v>
      </c>
      <c r="D45" s="935">
        <v>20.28</v>
      </c>
      <c r="E45" s="931">
        <v>608.4</v>
      </c>
      <c r="F45" s="942">
        <v>17.18</v>
      </c>
      <c r="G45" s="933">
        <v>515.4</v>
      </c>
    </row>
    <row r="46" spans="2:7">
      <c r="B46" s="939"/>
      <c r="C46" s="24">
        <v>39629</v>
      </c>
      <c r="D46" s="935"/>
      <c r="E46" s="941"/>
      <c r="F46" s="942"/>
      <c r="G46" s="930"/>
    </row>
    <row r="47" spans="2:7">
      <c r="B47" s="939"/>
      <c r="C47" s="24">
        <v>39630</v>
      </c>
      <c r="D47" s="935">
        <v>21.29</v>
      </c>
      <c r="E47" s="931">
        <v>638.70000000000005</v>
      </c>
      <c r="F47" s="942">
        <v>18.02</v>
      </c>
      <c r="G47" s="933">
        <v>540.6</v>
      </c>
    </row>
    <row r="48" spans="2:7" ht="15.75" thickBot="1">
      <c r="B48" s="940"/>
      <c r="C48" s="25">
        <v>39813</v>
      </c>
      <c r="D48" s="943"/>
      <c r="E48" s="944"/>
      <c r="F48" s="945"/>
      <c r="G48" s="946"/>
    </row>
    <row r="49" spans="2:7">
      <c r="B49" s="15"/>
      <c r="C49" s="16"/>
      <c r="D49" s="15"/>
      <c r="E49" s="15"/>
      <c r="F49" s="15"/>
      <c r="G49" s="15"/>
    </row>
    <row r="50" spans="2:7">
      <c r="B50" s="15"/>
      <c r="C50" s="16"/>
      <c r="D50" s="15"/>
      <c r="E50" s="15"/>
      <c r="F50" s="15"/>
      <c r="G50" s="15"/>
    </row>
    <row r="51" spans="2:7">
      <c r="B51" s="15"/>
      <c r="C51" s="16"/>
      <c r="D51" s="15"/>
      <c r="E51" s="15"/>
      <c r="F51" s="15"/>
      <c r="G51" s="15"/>
    </row>
    <row r="52" spans="2:7">
      <c r="B52" s="15"/>
      <c r="C52" s="16"/>
      <c r="D52" s="15"/>
      <c r="E52" s="15"/>
      <c r="F52" s="15"/>
      <c r="G52" s="15"/>
    </row>
    <row r="53" spans="2:7">
      <c r="B53" s="15"/>
      <c r="C53" s="16"/>
      <c r="D53" s="15"/>
      <c r="E53" s="15"/>
      <c r="F53" s="15"/>
      <c r="G53" s="15"/>
    </row>
    <row r="54" spans="2:7">
      <c r="B54" s="15"/>
      <c r="C54" s="16"/>
      <c r="D54" s="15"/>
      <c r="E54" s="15"/>
      <c r="F54" s="15"/>
      <c r="G54" s="15"/>
    </row>
    <row r="55" spans="2:7">
      <c r="B55" s="15"/>
      <c r="C55" s="16"/>
      <c r="D55" s="15"/>
      <c r="E55" s="15"/>
      <c r="F55" s="15"/>
      <c r="G55" s="15"/>
    </row>
    <row r="56" spans="2:7">
      <c r="B56" s="15"/>
      <c r="C56" s="16"/>
      <c r="D56" s="15"/>
      <c r="E56" s="15"/>
      <c r="F56" s="15"/>
      <c r="G56" s="15"/>
    </row>
    <row r="57" spans="2:7">
      <c r="B57" s="15"/>
      <c r="C57" s="16"/>
      <c r="D57" s="15"/>
      <c r="E57" s="15"/>
      <c r="F57" s="15"/>
      <c r="G57" s="15"/>
    </row>
    <row r="58" spans="2:7">
      <c r="B58" s="15"/>
      <c r="C58" s="16"/>
      <c r="D58" s="15"/>
      <c r="E58" s="15"/>
      <c r="F58" s="15"/>
      <c r="G58" s="15"/>
    </row>
    <row r="59" spans="2:7">
      <c r="B59" s="15"/>
      <c r="C59" s="16"/>
      <c r="D59" s="15"/>
      <c r="E59" s="15"/>
      <c r="F59" s="15"/>
      <c r="G59" s="15"/>
    </row>
    <row r="60" spans="2:7">
      <c r="B60" s="15"/>
      <c r="C60" s="16"/>
      <c r="D60" s="15"/>
      <c r="E60" s="15"/>
      <c r="F60" s="15"/>
      <c r="G60" s="15"/>
    </row>
    <row r="61" spans="2:7">
      <c r="B61" s="15"/>
      <c r="C61" s="16"/>
      <c r="D61" s="15"/>
      <c r="E61" s="15"/>
      <c r="F61" s="15"/>
      <c r="G61" s="15"/>
    </row>
    <row r="62" spans="2:7">
      <c r="B62" s="15"/>
      <c r="C62" s="16"/>
      <c r="D62" s="15"/>
      <c r="E62" s="15"/>
      <c r="F62" s="15"/>
      <c r="G62" s="15"/>
    </row>
    <row r="63" spans="2:7">
      <c r="B63" s="15"/>
      <c r="C63" s="16"/>
      <c r="D63" s="15"/>
      <c r="E63" s="15"/>
      <c r="F63" s="15"/>
      <c r="G63" s="15"/>
    </row>
    <row r="64" spans="2:7">
      <c r="B64" s="15"/>
      <c r="C64" s="16"/>
      <c r="D64" s="15"/>
      <c r="E64" s="15"/>
      <c r="F64" s="15"/>
      <c r="G64" s="15"/>
    </row>
    <row r="65" spans="2:7">
      <c r="B65" s="15"/>
      <c r="C65" s="16"/>
      <c r="D65" s="15"/>
      <c r="E65" s="15"/>
      <c r="F65" s="15"/>
      <c r="G65" s="15"/>
    </row>
    <row r="66" spans="2:7">
      <c r="D66" s="15"/>
      <c r="E66" s="15"/>
      <c r="F66" s="15"/>
      <c r="G66" s="15"/>
    </row>
    <row r="67" spans="2:7">
      <c r="D67" s="15"/>
      <c r="E67" s="15"/>
      <c r="F67" s="15"/>
      <c r="G67" s="15"/>
    </row>
    <row r="68" spans="2:7">
      <c r="D68" s="15"/>
      <c r="E68" s="15"/>
      <c r="F68" s="15"/>
      <c r="G68" s="15"/>
    </row>
    <row r="69" spans="2:7">
      <c r="D69" s="15"/>
      <c r="E69" s="15"/>
      <c r="F69" s="15"/>
      <c r="G69" s="15"/>
    </row>
    <row r="70" spans="2:7">
      <c r="D70" s="15"/>
      <c r="E70" s="15"/>
      <c r="F70" s="15"/>
      <c r="G70" s="15"/>
    </row>
    <row r="71" spans="2:7">
      <c r="D71" s="15"/>
      <c r="E71" s="15"/>
      <c r="F71" s="15"/>
      <c r="G71" s="15"/>
    </row>
    <row r="72" spans="2:7">
      <c r="D72" s="15"/>
      <c r="E72" s="15"/>
      <c r="F72" s="15"/>
      <c r="G72" s="15"/>
    </row>
    <row r="73" spans="2:7">
      <c r="D73" s="15"/>
      <c r="E73" s="15"/>
      <c r="F73" s="15"/>
      <c r="G73" s="15"/>
    </row>
    <row r="74" spans="2:7">
      <c r="D74" s="15"/>
      <c r="E74" s="15"/>
      <c r="F74" s="15"/>
      <c r="G74" s="15"/>
    </row>
    <row r="75" spans="2:7">
      <c r="D75" s="15"/>
      <c r="E75" s="15"/>
      <c r="F75" s="15"/>
      <c r="G75" s="15"/>
    </row>
    <row r="76" spans="2:7">
      <c r="D76" s="15"/>
      <c r="E76" s="15"/>
      <c r="F76" s="15"/>
      <c r="G76" s="15"/>
    </row>
    <row r="77" spans="2:7">
      <c r="D77" s="15"/>
      <c r="E77" s="15"/>
      <c r="F77" s="15"/>
      <c r="G77" s="15"/>
    </row>
    <row r="78" spans="2:7">
      <c r="D78" s="15"/>
      <c r="E78" s="15"/>
      <c r="F78" s="15"/>
      <c r="G78" s="15"/>
    </row>
    <row r="79" spans="2:7">
      <c r="D79" s="15"/>
      <c r="E79" s="15"/>
      <c r="F79" s="15"/>
      <c r="G79" s="15"/>
    </row>
    <row r="80" spans="2:7">
      <c r="D80" s="15"/>
      <c r="E80" s="15"/>
      <c r="F80" s="15"/>
      <c r="G80" s="15"/>
    </row>
  </sheetData>
  <sheetProtection algorithmName="SHA-512" hashValue="/zGPgOfk+tnMCmtH5gdnd7IWdf4Snrs7sbr1DDT0OVz/Gs6tVgKMZA86a5yoTF4R3tbzDt3EKZcjnJDTAxArFQ==" saltValue="bpgoQ/wPdV0fkNjzW+Tzzw==" spinCount="100000" sheet="1" objects="1" scenarios="1" selectLockedCells="1"/>
  <mergeCells count="104">
    <mergeCell ref="D2:E3"/>
    <mergeCell ref="D13:D14"/>
    <mergeCell ref="E13:E14"/>
    <mergeCell ref="F13:F14"/>
    <mergeCell ref="G13:G14"/>
    <mergeCell ref="D15:D16"/>
    <mergeCell ref="E15:E16"/>
    <mergeCell ref="F15:F16"/>
    <mergeCell ref="G15:G16"/>
    <mergeCell ref="F2:G3"/>
    <mergeCell ref="E11:E12"/>
    <mergeCell ref="F11:F12"/>
    <mergeCell ref="G11:G12"/>
    <mergeCell ref="D9:D10"/>
    <mergeCell ref="E9:E10"/>
    <mergeCell ref="F9:F10"/>
    <mergeCell ref="G9:G10"/>
    <mergeCell ref="D7:D8"/>
    <mergeCell ref="E7:E8"/>
    <mergeCell ref="F7:F8"/>
    <mergeCell ref="G7:G8"/>
    <mergeCell ref="D29:D30"/>
    <mergeCell ref="E29:E30"/>
    <mergeCell ref="F29:F30"/>
    <mergeCell ref="G29:G30"/>
    <mergeCell ref="G19:G20"/>
    <mergeCell ref="D21:D22"/>
    <mergeCell ref="E21:E22"/>
    <mergeCell ref="F21:F22"/>
    <mergeCell ref="G21:G22"/>
    <mergeCell ref="E19:E20"/>
    <mergeCell ref="F19:F20"/>
    <mergeCell ref="F35:F36"/>
    <mergeCell ref="G35:G36"/>
    <mergeCell ref="D37:D38"/>
    <mergeCell ref="E37:E38"/>
    <mergeCell ref="F37:F38"/>
    <mergeCell ref="G37:G38"/>
    <mergeCell ref="E33:E34"/>
    <mergeCell ref="F33:F34"/>
    <mergeCell ref="G33:G34"/>
    <mergeCell ref="B41:B44"/>
    <mergeCell ref="D41:D42"/>
    <mergeCell ref="E41:E42"/>
    <mergeCell ref="F41:F42"/>
    <mergeCell ref="G41:G42"/>
    <mergeCell ref="D43:D44"/>
    <mergeCell ref="E43:E44"/>
    <mergeCell ref="F43:F44"/>
    <mergeCell ref="G43:G44"/>
    <mergeCell ref="B45:B48"/>
    <mergeCell ref="D45:D46"/>
    <mergeCell ref="E45:E46"/>
    <mergeCell ref="F45:F46"/>
    <mergeCell ref="G45:G46"/>
    <mergeCell ref="D47:D48"/>
    <mergeCell ref="E47:E48"/>
    <mergeCell ref="F47:F48"/>
    <mergeCell ref="G47:G48"/>
    <mergeCell ref="B29:B32"/>
    <mergeCell ref="E31:E32"/>
    <mergeCell ref="F31:F32"/>
    <mergeCell ref="G31:G32"/>
    <mergeCell ref="B33:B36"/>
    <mergeCell ref="B37:B40"/>
    <mergeCell ref="B11:B12"/>
    <mergeCell ref="D11:D12"/>
    <mergeCell ref="B17:B20"/>
    <mergeCell ref="B13:B14"/>
    <mergeCell ref="B15:B16"/>
    <mergeCell ref="B21:B24"/>
    <mergeCell ref="D39:D40"/>
    <mergeCell ref="D35:D36"/>
    <mergeCell ref="D31:D32"/>
    <mergeCell ref="D33:D34"/>
    <mergeCell ref="D23:D24"/>
    <mergeCell ref="D25:D26"/>
    <mergeCell ref="D19:D20"/>
    <mergeCell ref="D17:D18"/>
    <mergeCell ref="E39:E40"/>
    <mergeCell ref="F39:F40"/>
    <mergeCell ref="G39:G40"/>
    <mergeCell ref="E35:E36"/>
    <mergeCell ref="B5:B6"/>
    <mergeCell ref="D5:D6"/>
    <mergeCell ref="E5:E6"/>
    <mergeCell ref="F5:F6"/>
    <mergeCell ref="G5:G6"/>
    <mergeCell ref="E23:E24"/>
    <mergeCell ref="F23:F24"/>
    <mergeCell ref="G23:G24"/>
    <mergeCell ref="E25:E26"/>
    <mergeCell ref="F25:F26"/>
    <mergeCell ref="G25:G26"/>
    <mergeCell ref="B25:B28"/>
    <mergeCell ref="D27:D28"/>
    <mergeCell ref="E27:E28"/>
    <mergeCell ref="F27:F28"/>
    <mergeCell ref="G27:G28"/>
    <mergeCell ref="E17:E18"/>
    <mergeCell ref="F17:F18"/>
    <mergeCell ref="G17:G18"/>
    <mergeCell ref="B9:B10"/>
    <mergeCell ref="B7:B8"/>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0"/>
  <dimension ref="B1:D15"/>
  <sheetViews>
    <sheetView showGridLines="0" workbookViewId="0">
      <selection activeCell="B2" sqref="B2:D15"/>
    </sheetView>
  </sheetViews>
  <sheetFormatPr defaultColWidth="9.140625" defaultRowHeight="15"/>
  <cols>
    <col min="1" max="1" width="9.140625" style="2"/>
    <col min="2" max="2" width="44.85546875" style="2" customWidth="1"/>
    <col min="3" max="3" width="14.7109375" style="49" bestFit="1" customWidth="1"/>
    <col min="4" max="4" width="36" style="2" customWidth="1"/>
    <col min="5" max="16384" width="9.140625" style="2"/>
  </cols>
  <sheetData>
    <row r="1" spans="2:4" ht="15.75" thickBot="1"/>
    <row r="2" spans="2:4" ht="21.6" customHeight="1">
      <c r="B2" s="956" t="s">
        <v>391</v>
      </c>
      <c r="C2" s="957"/>
      <c r="D2" s="958"/>
    </row>
    <row r="3" spans="2:4" ht="30">
      <c r="B3" s="77" t="s">
        <v>203</v>
      </c>
      <c r="C3" s="34" t="s">
        <v>185</v>
      </c>
      <c r="D3" s="77" t="s">
        <v>186</v>
      </c>
    </row>
    <row r="4" spans="2:4">
      <c r="B4" s="75" t="s">
        <v>187</v>
      </c>
      <c r="C4" s="103">
        <v>0.48</v>
      </c>
      <c r="D4" s="75" t="s">
        <v>188</v>
      </c>
    </row>
    <row r="5" spans="2:4">
      <c r="B5" s="75" t="s">
        <v>189</v>
      </c>
      <c r="C5" s="103">
        <v>0.36</v>
      </c>
      <c r="D5" s="75" t="s">
        <v>190</v>
      </c>
    </row>
    <row r="6" spans="2:4">
      <c r="B6" s="75" t="s">
        <v>191</v>
      </c>
      <c r="C6" s="103">
        <v>0.72</v>
      </c>
      <c r="D6" s="75" t="s">
        <v>192</v>
      </c>
    </row>
    <row r="7" spans="2:4">
      <c r="B7" s="75" t="s">
        <v>193</v>
      </c>
      <c r="C7" s="103">
        <v>0.6</v>
      </c>
      <c r="D7" s="75" t="s">
        <v>194</v>
      </c>
    </row>
    <row r="8" spans="2:4">
      <c r="B8" s="75" t="s">
        <v>195</v>
      </c>
      <c r="C8" s="103">
        <v>0.36</v>
      </c>
      <c r="D8" s="75" t="s">
        <v>196</v>
      </c>
    </row>
    <row r="9" spans="2:4">
      <c r="B9" s="75" t="s">
        <v>197</v>
      </c>
      <c r="C9" s="103">
        <v>0.3</v>
      </c>
      <c r="D9" s="75" t="s">
        <v>198</v>
      </c>
    </row>
    <row r="10" spans="2:4">
      <c r="B10" s="75" t="s">
        <v>199</v>
      </c>
      <c r="C10" s="103">
        <v>0.24</v>
      </c>
      <c r="D10" s="75" t="s">
        <v>200</v>
      </c>
    </row>
    <row r="11" spans="2:4" ht="30">
      <c r="B11" s="75" t="s">
        <v>201</v>
      </c>
      <c r="C11" s="103">
        <v>0.19</v>
      </c>
      <c r="D11" s="75" t="s">
        <v>202</v>
      </c>
    </row>
    <row r="12" spans="2:4" ht="30">
      <c r="B12" s="76" t="s">
        <v>741</v>
      </c>
      <c r="C12" s="103">
        <v>0.12</v>
      </c>
      <c r="D12" s="76" t="s">
        <v>742</v>
      </c>
    </row>
    <row r="13" spans="2:4" ht="30">
      <c r="B13" s="134" t="s">
        <v>978</v>
      </c>
      <c r="C13" s="103">
        <v>0.22</v>
      </c>
      <c r="D13" s="134" t="s">
        <v>979</v>
      </c>
    </row>
    <row r="14" spans="2:4" ht="30">
      <c r="B14" s="325" t="s">
        <v>1237</v>
      </c>
      <c r="C14" s="329">
        <v>0.19</v>
      </c>
      <c r="D14" s="102" t="s">
        <v>1239</v>
      </c>
    </row>
    <row r="15" spans="2:4" ht="30">
      <c r="B15" s="325" t="s">
        <v>1238</v>
      </c>
      <c r="C15" s="329">
        <v>0.15</v>
      </c>
      <c r="D15" s="102" t="s">
        <v>1240</v>
      </c>
    </row>
  </sheetData>
  <sheetProtection algorithmName="SHA-512" hashValue="xRxrh11CAAT34ecym84LdiWc9lp4nuqBu5PQXroS6WnuU6BdO6pEmaozFrdkFg/3MTFsc6VPyfwQfC4TjlUk7A==" saltValue="NgofvFKACao3YMgLB0C4Uw==" spinCount="100000" sheet="1" objects="1" scenarios="1" selectLockedCells="1"/>
  <mergeCells count="1">
    <mergeCell ref="B2:D2"/>
  </mergeCells>
  <hyperlinks>
    <hyperlink ref="D13" r:id="rId1" display="http://www.gib.gov.tr/node/131737"/>
    <hyperlink ref="D14" r:id="rId2" display="Seri : C Sıra No : 3 Tahsilat Genel Tebliği"/>
    <hyperlink ref="D15" r:id="rId3"/>
  </hyperlinks>
  <pageMargins left="0.7" right="0.7" top="0.75" bottom="0.75" header="0.3" footer="0.3"/>
  <pageSetup paperSize="9"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2"/>
  <dimension ref="B1:E28"/>
  <sheetViews>
    <sheetView showGridLines="0" workbookViewId="0">
      <selection activeCell="B2" sqref="B2:E28"/>
    </sheetView>
  </sheetViews>
  <sheetFormatPr defaultColWidth="9.140625" defaultRowHeight="15"/>
  <cols>
    <col min="1" max="1" width="9.140625" style="2"/>
    <col min="2" max="2" width="45.140625" style="2" customWidth="1"/>
    <col min="3" max="3" width="34.42578125" style="2" customWidth="1"/>
    <col min="4" max="4" width="22.28515625" style="2" customWidth="1"/>
    <col min="5" max="5" width="50.28515625" style="2" customWidth="1"/>
    <col min="6" max="16384" width="9.140625" style="2"/>
  </cols>
  <sheetData>
    <row r="1" spans="2:5" ht="15.75" thickBot="1"/>
    <row r="2" spans="2:5">
      <c r="B2" s="959" t="s">
        <v>204</v>
      </c>
      <c r="C2" s="960"/>
      <c r="D2" s="960"/>
      <c r="E2" s="961"/>
    </row>
    <row r="3" spans="2:5">
      <c r="B3" s="28" t="s">
        <v>205</v>
      </c>
      <c r="C3" s="29" t="s">
        <v>206</v>
      </c>
      <c r="D3" s="29" t="s">
        <v>207</v>
      </c>
      <c r="E3" s="30" t="s">
        <v>208</v>
      </c>
    </row>
    <row r="4" spans="2:5">
      <c r="B4" s="21" t="s">
        <v>209</v>
      </c>
      <c r="C4" s="75" t="s">
        <v>210</v>
      </c>
      <c r="D4" s="75" t="s">
        <v>987</v>
      </c>
      <c r="E4" s="239"/>
    </row>
    <row r="5" spans="2:5">
      <c r="B5" s="21" t="s">
        <v>211</v>
      </c>
      <c r="C5" s="75" t="s">
        <v>212</v>
      </c>
      <c r="D5" s="75" t="s">
        <v>987</v>
      </c>
      <c r="E5" s="239"/>
    </row>
    <row r="6" spans="2:5">
      <c r="B6" s="21" t="s">
        <v>213</v>
      </c>
      <c r="C6" s="75" t="s">
        <v>214</v>
      </c>
      <c r="D6" s="75" t="s">
        <v>987</v>
      </c>
      <c r="E6" s="239"/>
    </row>
    <row r="7" spans="2:5">
      <c r="B7" s="21" t="s">
        <v>215</v>
      </c>
      <c r="C7" s="75" t="s">
        <v>216</v>
      </c>
      <c r="D7" s="75" t="s">
        <v>987</v>
      </c>
      <c r="E7" s="26" t="s">
        <v>217</v>
      </c>
    </row>
    <row r="8" spans="2:5">
      <c r="B8" s="21" t="s">
        <v>218</v>
      </c>
      <c r="C8" s="75" t="s">
        <v>219</v>
      </c>
      <c r="D8" s="75" t="s">
        <v>987</v>
      </c>
      <c r="E8" s="26" t="s">
        <v>220</v>
      </c>
    </row>
    <row r="9" spans="2:5">
      <c r="B9" s="21" t="s">
        <v>221</v>
      </c>
      <c r="C9" s="75" t="s">
        <v>222</v>
      </c>
      <c r="D9" s="75" t="s">
        <v>987</v>
      </c>
      <c r="E9" s="26" t="s">
        <v>223</v>
      </c>
    </row>
    <row r="10" spans="2:5">
      <c r="B10" s="21" t="s">
        <v>224</v>
      </c>
      <c r="C10" s="75" t="s">
        <v>225</v>
      </c>
      <c r="D10" s="75" t="s">
        <v>988</v>
      </c>
      <c r="E10" s="26" t="s">
        <v>217</v>
      </c>
    </row>
    <row r="11" spans="2:5" ht="60">
      <c r="B11" s="21" t="s">
        <v>226</v>
      </c>
      <c r="C11" s="75" t="s">
        <v>227</v>
      </c>
      <c r="D11" s="75" t="s">
        <v>987</v>
      </c>
      <c r="E11" s="26" t="s">
        <v>228</v>
      </c>
    </row>
    <row r="12" spans="2:5" ht="30">
      <c r="B12" s="21" t="s">
        <v>229</v>
      </c>
      <c r="C12" s="75" t="s">
        <v>230</v>
      </c>
      <c r="D12" s="75" t="s">
        <v>987</v>
      </c>
      <c r="E12" s="26" t="s">
        <v>231</v>
      </c>
    </row>
    <row r="13" spans="2:5">
      <c r="B13" s="21" t="s">
        <v>232</v>
      </c>
      <c r="C13" s="75" t="s">
        <v>233</v>
      </c>
      <c r="D13" s="75" t="s">
        <v>987</v>
      </c>
      <c r="E13" s="26" t="s">
        <v>234</v>
      </c>
    </row>
    <row r="14" spans="2:5">
      <c r="B14" s="21" t="s">
        <v>235</v>
      </c>
      <c r="C14" s="75" t="s">
        <v>236</v>
      </c>
      <c r="D14" s="75" t="s">
        <v>987</v>
      </c>
      <c r="E14" s="26" t="s">
        <v>237</v>
      </c>
    </row>
    <row r="15" spans="2:5" ht="30">
      <c r="B15" s="21" t="s">
        <v>238</v>
      </c>
      <c r="C15" s="75" t="s">
        <v>239</v>
      </c>
      <c r="D15" s="75" t="s">
        <v>987</v>
      </c>
      <c r="E15" s="26" t="s">
        <v>240</v>
      </c>
    </row>
    <row r="16" spans="2:5">
      <c r="B16" s="21" t="s">
        <v>241</v>
      </c>
      <c r="C16" s="75" t="s">
        <v>242</v>
      </c>
      <c r="D16" s="75" t="s">
        <v>987</v>
      </c>
      <c r="E16" s="26" t="s">
        <v>243</v>
      </c>
    </row>
    <row r="17" spans="2:5" ht="30">
      <c r="B17" s="21" t="s">
        <v>244</v>
      </c>
      <c r="C17" s="75" t="s">
        <v>245</v>
      </c>
      <c r="D17" s="75" t="s">
        <v>987</v>
      </c>
      <c r="E17" s="26" t="s">
        <v>246</v>
      </c>
    </row>
    <row r="18" spans="2:5">
      <c r="B18" s="21" t="s">
        <v>247</v>
      </c>
      <c r="C18" s="75" t="s">
        <v>248</v>
      </c>
      <c r="D18" s="75" t="s">
        <v>987</v>
      </c>
      <c r="E18" s="26" t="s">
        <v>249</v>
      </c>
    </row>
    <row r="19" spans="2:5">
      <c r="B19" s="21" t="s">
        <v>250</v>
      </c>
      <c r="C19" s="75" t="s">
        <v>251</v>
      </c>
      <c r="D19" s="75" t="s">
        <v>252</v>
      </c>
      <c r="E19" s="26" t="s">
        <v>253</v>
      </c>
    </row>
    <row r="20" spans="2:5" ht="30">
      <c r="B20" s="21" t="s">
        <v>254</v>
      </c>
      <c r="C20" s="75" t="s">
        <v>251</v>
      </c>
      <c r="D20" s="75" t="s">
        <v>252</v>
      </c>
      <c r="E20" s="26" t="s">
        <v>253</v>
      </c>
    </row>
    <row r="21" spans="2:5">
      <c r="B21" s="21" t="s">
        <v>255</v>
      </c>
      <c r="C21" s="75" t="s">
        <v>256</v>
      </c>
      <c r="D21" s="75" t="s">
        <v>987</v>
      </c>
      <c r="E21" s="26" t="s">
        <v>257</v>
      </c>
    </row>
    <row r="22" spans="2:5">
      <c r="B22" s="21" t="s">
        <v>258</v>
      </c>
      <c r="C22" s="75" t="s">
        <v>259</v>
      </c>
      <c r="D22" s="75" t="s">
        <v>252</v>
      </c>
      <c r="E22" s="26" t="s">
        <v>260</v>
      </c>
    </row>
    <row r="23" spans="2:5">
      <c r="B23" s="21" t="s">
        <v>261</v>
      </c>
      <c r="C23" s="75" t="s">
        <v>259</v>
      </c>
      <c r="D23" s="75" t="s">
        <v>252</v>
      </c>
      <c r="E23" s="26" t="s">
        <v>262</v>
      </c>
    </row>
    <row r="24" spans="2:5">
      <c r="B24" s="21" t="s">
        <v>263</v>
      </c>
      <c r="C24" s="75" t="s">
        <v>251</v>
      </c>
      <c r="D24" s="75" t="s">
        <v>989</v>
      </c>
      <c r="E24" s="26" t="s">
        <v>262</v>
      </c>
    </row>
    <row r="25" spans="2:5">
      <c r="B25" s="21" t="s">
        <v>264</v>
      </c>
      <c r="C25" s="75" t="s">
        <v>233</v>
      </c>
      <c r="D25" s="75" t="s">
        <v>989</v>
      </c>
      <c r="E25" s="26" t="s">
        <v>265</v>
      </c>
    </row>
    <row r="26" spans="2:5">
      <c r="B26" s="21" t="s">
        <v>266</v>
      </c>
      <c r="C26" s="75" t="s">
        <v>267</v>
      </c>
      <c r="D26" s="75" t="s">
        <v>989</v>
      </c>
      <c r="E26" s="26" t="s">
        <v>265</v>
      </c>
    </row>
    <row r="27" spans="2:5">
      <c r="B27" s="21" t="s">
        <v>268</v>
      </c>
      <c r="C27" s="75" t="s">
        <v>269</v>
      </c>
      <c r="D27" s="75" t="s">
        <v>989</v>
      </c>
      <c r="E27" s="26" t="s">
        <v>270</v>
      </c>
    </row>
    <row r="28" spans="2:5" ht="15.75" thickBot="1">
      <c r="B28" s="22" t="s">
        <v>271</v>
      </c>
      <c r="C28" s="20" t="s">
        <v>272</v>
      </c>
      <c r="D28" s="20" t="s">
        <v>252</v>
      </c>
      <c r="E28" s="27" t="s">
        <v>273</v>
      </c>
    </row>
  </sheetData>
  <sheetProtection algorithmName="SHA-512" hashValue="9b671+7s0Z5FHaOSxdEZOAHSVxgwsEv9ojMnmeBEnb0JN+DE3Sw9oP7TIUMU1CUb1bRG5/uJ+mPM8vNA0XEweg==" saltValue="Lk41hfiYGmgE+k6Zqr0bYg==" spinCount="100000" sheet="1" objects="1" scenarios="1" selectLockedCells="1"/>
  <mergeCells count="1">
    <mergeCell ref="B2:E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showGridLines="0" topLeftCell="A33" workbookViewId="0">
      <selection activeCell="B2" sqref="B2:L35"/>
    </sheetView>
  </sheetViews>
  <sheetFormatPr defaultRowHeight="15"/>
  <cols>
    <col min="1" max="1" width="5.28515625" customWidth="1"/>
    <col min="6" max="6" width="9.140625" customWidth="1"/>
    <col min="7" max="7" width="10.42578125" customWidth="1"/>
    <col min="11" max="11" width="16.42578125" customWidth="1"/>
    <col min="12" max="12" width="14.7109375" customWidth="1"/>
  </cols>
  <sheetData>
    <row r="1" spans="2:12" ht="15.75" thickBot="1"/>
    <row r="2" spans="2:12" ht="17.25" customHeight="1" thickBot="1">
      <c r="B2" s="1016" t="s">
        <v>1193</v>
      </c>
      <c r="C2" s="1017"/>
      <c r="D2" s="1017"/>
      <c r="E2" s="1017"/>
      <c r="F2" s="1017"/>
      <c r="G2" s="1017"/>
      <c r="H2" s="1017"/>
      <c r="I2" s="1017"/>
      <c r="J2" s="1017"/>
      <c r="K2" s="1017"/>
      <c r="L2" s="1018"/>
    </row>
    <row r="3" spans="2:12">
      <c r="B3" s="220"/>
      <c r="C3" s="1"/>
      <c r="D3" s="1"/>
      <c r="E3" s="1"/>
      <c r="F3" s="1"/>
      <c r="G3" s="1"/>
      <c r="H3" s="1"/>
      <c r="I3" s="1"/>
      <c r="J3" s="1"/>
      <c r="K3" s="1"/>
      <c r="L3" s="221"/>
    </row>
    <row r="4" spans="2:12" s="233" customFormat="1" ht="27.75" customHeight="1">
      <c r="B4" s="1029" t="s">
        <v>1011</v>
      </c>
      <c r="C4" s="1030"/>
      <c r="D4" s="1030"/>
      <c r="E4" s="1030"/>
      <c r="F4" s="1026"/>
      <c r="G4" s="1025" t="s">
        <v>1018</v>
      </c>
      <c r="H4" s="1026"/>
      <c r="I4" s="1033" t="s">
        <v>1019</v>
      </c>
      <c r="J4" s="1033"/>
      <c r="K4" s="1033"/>
      <c r="L4" s="1034"/>
    </row>
    <row r="5" spans="2:12" s="111" customFormat="1" ht="35.25" customHeight="1">
      <c r="B5" s="1019" t="s">
        <v>1012</v>
      </c>
      <c r="C5" s="1020"/>
      <c r="D5" s="1020"/>
      <c r="E5" s="1020"/>
      <c r="F5" s="1021"/>
      <c r="G5" s="1013" t="s">
        <v>1012</v>
      </c>
      <c r="H5" s="1027"/>
      <c r="I5" s="1010" t="s">
        <v>1208</v>
      </c>
      <c r="J5" s="1011"/>
      <c r="K5" s="1011"/>
      <c r="L5" s="1012"/>
    </row>
    <row r="6" spans="2:12" s="111" customFormat="1">
      <c r="B6" s="1019" t="s">
        <v>1013</v>
      </c>
      <c r="C6" s="1020"/>
      <c r="D6" s="1020"/>
      <c r="E6" s="1020"/>
      <c r="F6" s="1021"/>
      <c r="G6" s="1013" t="s">
        <v>1013</v>
      </c>
      <c r="H6" s="1027"/>
      <c r="I6" s="1013" t="s">
        <v>1013</v>
      </c>
      <c r="J6" s="1014"/>
      <c r="K6" s="1014"/>
      <c r="L6" s="1015"/>
    </row>
    <row r="7" spans="2:12" s="111" customFormat="1" ht="30" customHeight="1">
      <c r="B7" s="1019" t="s">
        <v>1014</v>
      </c>
      <c r="C7" s="1020"/>
      <c r="D7" s="1020"/>
      <c r="E7" s="1020"/>
      <c r="F7" s="1021"/>
      <c r="G7" s="1013" t="s">
        <v>1014</v>
      </c>
      <c r="H7" s="1027"/>
      <c r="I7" s="1010" t="s">
        <v>1203</v>
      </c>
      <c r="J7" s="1011"/>
      <c r="K7" s="1011"/>
      <c r="L7" s="1012"/>
    </row>
    <row r="8" spans="2:12" s="111" customFormat="1">
      <c r="B8" s="1019" t="s">
        <v>1015</v>
      </c>
      <c r="C8" s="1020"/>
      <c r="D8" s="1020"/>
      <c r="E8" s="1020"/>
      <c r="F8" s="1021"/>
      <c r="G8" s="1013" t="s">
        <v>1015</v>
      </c>
      <c r="H8" s="1027"/>
      <c r="I8" s="1013" t="s">
        <v>1017</v>
      </c>
      <c r="J8" s="1014"/>
      <c r="K8" s="1014"/>
      <c r="L8" s="1015"/>
    </row>
    <row r="9" spans="2:12" s="111" customFormat="1" ht="30" customHeight="1">
      <c r="B9" s="1019" t="s">
        <v>1016</v>
      </c>
      <c r="C9" s="1020"/>
      <c r="D9" s="1020"/>
      <c r="E9" s="1020"/>
      <c r="F9" s="1021"/>
      <c r="G9" s="1010" t="s">
        <v>1016</v>
      </c>
      <c r="H9" s="1028"/>
      <c r="I9" s="1013"/>
      <c r="J9" s="1014"/>
      <c r="K9" s="1014"/>
      <c r="L9" s="1015"/>
    </row>
    <row r="10" spans="2:12" s="111" customFormat="1" ht="15.75" thickBot="1">
      <c r="B10" s="1022" t="s">
        <v>1017</v>
      </c>
      <c r="C10" s="1023"/>
      <c r="D10" s="1023"/>
      <c r="E10" s="1023"/>
      <c r="F10" s="1024"/>
      <c r="G10" s="1031"/>
      <c r="H10" s="1032"/>
      <c r="I10" s="997"/>
      <c r="J10" s="998"/>
      <c r="K10" s="998"/>
      <c r="L10" s="999"/>
    </row>
    <row r="11" spans="2:12" ht="15.75" thickBot="1"/>
    <row r="12" spans="2:12" ht="15.75" thickBot="1">
      <c r="B12" s="256" t="s">
        <v>1020</v>
      </c>
      <c r="C12" s="257"/>
    </row>
    <row r="13" spans="2:12" ht="15.75" thickBot="1"/>
    <row r="14" spans="2:12" ht="44.25" customHeight="1">
      <c r="B14" s="1004" t="s">
        <v>1021</v>
      </c>
      <c r="C14" s="1005"/>
      <c r="D14" s="1005"/>
      <c r="E14" s="1005"/>
      <c r="F14" s="1005"/>
      <c r="G14" s="1005"/>
      <c r="H14" s="1005"/>
      <c r="I14" s="1005"/>
      <c r="J14" s="1005"/>
      <c r="K14" s="1005"/>
      <c r="L14" s="1006"/>
    </row>
    <row r="15" spans="2:12" ht="93.75" customHeight="1" thickBot="1">
      <c r="B15" s="1007" t="s">
        <v>1022</v>
      </c>
      <c r="C15" s="1008"/>
      <c r="D15" s="1008"/>
      <c r="E15" s="1008"/>
      <c r="F15" s="1008"/>
      <c r="G15" s="1008"/>
      <c r="H15" s="1008"/>
      <c r="I15" s="1008"/>
      <c r="J15" s="1008"/>
      <c r="K15" s="1008"/>
      <c r="L15" s="1009"/>
    </row>
    <row r="16" spans="2:12" ht="16.5" customHeight="1" thickBot="1"/>
    <row r="17" spans="2:11" s="207" customFormat="1" ht="17.25">
      <c r="B17" s="1000" t="s">
        <v>1024</v>
      </c>
      <c r="C17" s="1001"/>
      <c r="D17" s="1001"/>
      <c r="E17" s="1001"/>
      <c r="F17" s="1001"/>
      <c r="G17" s="1001"/>
      <c r="H17" s="1002" t="s">
        <v>1025</v>
      </c>
      <c r="I17" s="1002"/>
      <c r="J17" s="1002"/>
      <c r="K17" s="1003"/>
    </row>
    <row r="18" spans="2:11">
      <c r="B18" s="986" t="s">
        <v>1012</v>
      </c>
      <c r="C18" s="987"/>
      <c r="D18" s="987"/>
      <c r="E18" s="987"/>
      <c r="F18" s="987"/>
      <c r="G18" s="988"/>
      <c r="H18" s="965" t="s">
        <v>1204</v>
      </c>
      <c r="I18" s="966"/>
      <c r="J18" s="966"/>
      <c r="K18" s="967"/>
    </row>
    <row r="19" spans="2:11">
      <c r="B19" s="977" t="s">
        <v>1014</v>
      </c>
      <c r="C19" s="978"/>
      <c r="D19" s="978"/>
      <c r="E19" s="978"/>
      <c r="F19" s="978"/>
      <c r="G19" s="979"/>
      <c r="H19" s="965" t="s">
        <v>363</v>
      </c>
      <c r="I19" s="966"/>
      <c r="J19" s="966"/>
      <c r="K19" s="967"/>
    </row>
    <row r="20" spans="2:11">
      <c r="B20" s="977" t="s">
        <v>1013</v>
      </c>
      <c r="C20" s="978"/>
      <c r="D20" s="978"/>
      <c r="E20" s="978"/>
      <c r="F20" s="978"/>
      <c r="G20" s="979"/>
      <c r="H20" s="965" t="s">
        <v>363</v>
      </c>
      <c r="I20" s="966"/>
      <c r="J20" s="966"/>
      <c r="K20" s="967"/>
    </row>
    <row r="21" spans="2:11">
      <c r="B21" s="977" t="s">
        <v>1015</v>
      </c>
      <c r="C21" s="978"/>
      <c r="D21" s="978"/>
      <c r="E21" s="978"/>
      <c r="F21" s="978"/>
      <c r="G21" s="979"/>
      <c r="H21" s="965" t="s">
        <v>363</v>
      </c>
      <c r="I21" s="966"/>
      <c r="J21" s="966"/>
      <c r="K21" s="967"/>
    </row>
    <row r="22" spans="2:11">
      <c r="B22" s="977" t="s">
        <v>1026</v>
      </c>
      <c r="C22" s="978"/>
      <c r="D22" s="978"/>
      <c r="E22" s="978"/>
      <c r="F22" s="978"/>
      <c r="G22" s="979"/>
      <c r="H22" s="965" t="s">
        <v>1034</v>
      </c>
      <c r="I22" s="966"/>
      <c r="J22" s="966"/>
      <c r="K22" s="967"/>
    </row>
    <row r="23" spans="2:11">
      <c r="B23" s="977" t="s">
        <v>1027</v>
      </c>
      <c r="C23" s="978"/>
      <c r="D23" s="978"/>
      <c r="E23" s="978"/>
      <c r="F23" s="978"/>
      <c r="G23" s="979"/>
      <c r="H23" s="965" t="s">
        <v>363</v>
      </c>
      <c r="I23" s="966"/>
      <c r="J23" s="966"/>
      <c r="K23" s="967"/>
    </row>
    <row r="24" spans="2:11">
      <c r="B24" s="977" t="s">
        <v>1028</v>
      </c>
      <c r="C24" s="978"/>
      <c r="D24" s="978"/>
      <c r="E24" s="978"/>
      <c r="F24" s="978"/>
      <c r="G24" s="979"/>
      <c r="H24" s="965" t="s">
        <v>363</v>
      </c>
      <c r="I24" s="966"/>
      <c r="J24" s="966"/>
      <c r="K24" s="967"/>
    </row>
    <row r="25" spans="2:11" ht="15.75">
      <c r="B25" s="989" t="s">
        <v>1029</v>
      </c>
      <c r="C25" s="963"/>
      <c r="D25" s="963"/>
      <c r="E25" s="963"/>
      <c r="F25" s="963"/>
      <c r="G25" s="990"/>
      <c r="H25" s="962" t="s">
        <v>1032</v>
      </c>
      <c r="I25" s="963"/>
      <c r="J25" s="963"/>
      <c r="K25" s="964"/>
    </row>
    <row r="26" spans="2:11" ht="184.5" customHeight="1">
      <c r="B26" s="991" t="s">
        <v>1030</v>
      </c>
      <c r="C26" s="992"/>
      <c r="D26" s="992"/>
      <c r="E26" s="992"/>
      <c r="F26" s="992"/>
      <c r="G26" s="993"/>
      <c r="H26" s="994" t="s">
        <v>1031</v>
      </c>
      <c r="I26" s="995"/>
      <c r="J26" s="995"/>
      <c r="K26" s="996"/>
    </row>
    <row r="27" spans="2:11" ht="30" customHeight="1">
      <c r="B27" s="980" t="s">
        <v>1033</v>
      </c>
      <c r="C27" s="981"/>
      <c r="D27" s="981"/>
      <c r="E27" s="981"/>
      <c r="F27" s="981"/>
      <c r="G27" s="982"/>
      <c r="H27" s="965"/>
      <c r="I27" s="966"/>
      <c r="J27" s="966"/>
      <c r="K27" s="967"/>
    </row>
    <row r="28" spans="2:11">
      <c r="B28" s="986" t="s">
        <v>1012</v>
      </c>
      <c r="C28" s="987"/>
      <c r="D28" s="987"/>
      <c r="E28" s="987"/>
      <c r="F28" s="987"/>
      <c r="G28" s="988"/>
      <c r="H28" s="968"/>
      <c r="I28" s="969"/>
      <c r="J28" s="969"/>
      <c r="K28" s="970"/>
    </row>
    <row r="29" spans="2:11">
      <c r="B29" s="977" t="s">
        <v>1014</v>
      </c>
      <c r="C29" s="978"/>
      <c r="D29" s="978"/>
      <c r="E29" s="978"/>
      <c r="F29" s="978"/>
      <c r="G29" s="979"/>
      <c r="H29" s="971"/>
      <c r="I29" s="972"/>
      <c r="J29" s="972"/>
      <c r="K29" s="973"/>
    </row>
    <row r="30" spans="2:11">
      <c r="B30" s="977" t="s">
        <v>1013</v>
      </c>
      <c r="C30" s="978"/>
      <c r="D30" s="978"/>
      <c r="E30" s="978"/>
      <c r="F30" s="978"/>
      <c r="G30" s="979"/>
      <c r="H30" s="971"/>
      <c r="I30" s="972"/>
      <c r="J30" s="972"/>
      <c r="K30" s="973"/>
    </row>
    <row r="31" spans="2:11">
      <c r="B31" s="977" t="s">
        <v>1034</v>
      </c>
      <c r="C31" s="978"/>
      <c r="D31" s="978"/>
      <c r="E31" s="978"/>
      <c r="F31" s="978"/>
      <c r="G31" s="979"/>
      <c r="H31" s="971"/>
      <c r="I31" s="972"/>
      <c r="J31" s="972"/>
      <c r="K31" s="973"/>
    </row>
    <row r="32" spans="2:11">
      <c r="B32" s="977" t="s">
        <v>1028</v>
      </c>
      <c r="C32" s="978"/>
      <c r="D32" s="978"/>
      <c r="E32" s="978"/>
      <c r="F32" s="978"/>
      <c r="G32" s="979"/>
      <c r="H32" s="971"/>
      <c r="I32" s="972"/>
      <c r="J32" s="972"/>
      <c r="K32" s="973"/>
    </row>
    <row r="33" spans="2:11" ht="43.5" customHeight="1">
      <c r="B33" s="980" t="s">
        <v>1035</v>
      </c>
      <c r="C33" s="981"/>
      <c r="D33" s="981"/>
      <c r="E33" s="981"/>
      <c r="F33" s="981"/>
      <c r="G33" s="982"/>
      <c r="H33" s="971"/>
      <c r="I33" s="972"/>
      <c r="J33" s="972"/>
      <c r="K33" s="973"/>
    </row>
    <row r="34" spans="2:11">
      <c r="B34" s="977" t="s">
        <v>1015</v>
      </c>
      <c r="C34" s="978"/>
      <c r="D34" s="978"/>
      <c r="E34" s="978"/>
      <c r="F34" s="978"/>
      <c r="G34" s="979"/>
      <c r="H34" s="971"/>
      <c r="I34" s="972"/>
      <c r="J34" s="972"/>
      <c r="K34" s="973"/>
    </row>
    <row r="35" spans="2:11" ht="15.75" thickBot="1">
      <c r="B35" s="983" t="s">
        <v>1027</v>
      </c>
      <c r="C35" s="984"/>
      <c r="D35" s="984"/>
      <c r="E35" s="984"/>
      <c r="F35" s="984"/>
      <c r="G35" s="985"/>
      <c r="H35" s="974"/>
      <c r="I35" s="975"/>
      <c r="J35" s="975"/>
      <c r="K35" s="976"/>
    </row>
  </sheetData>
  <sheetProtection algorithmName="SHA-512" hashValue="FnFBvBhJK2lMnKVB7MjQP76gsPzXCuUlQHB9eFtZPIm74Ut4uNM55sDe7dqcDOj0ssX6YIBLRPV9cw2qmPnPjw==" saltValue="mFjyeGNKP4z43b/QQ9rmlA==" spinCount="100000" sheet="1" objects="1" scenarios="1" selectLockedCells="1"/>
  <mergeCells count="55">
    <mergeCell ref="B2:L2"/>
    <mergeCell ref="B9:F9"/>
    <mergeCell ref="B10:F10"/>
    <mergeCell ref="G4:H4"/>
    <mergeCell ref="G5:H5"/>
    <mergeCell ref="G6:H6"/>
    <mergeCell ref="G7:H7"/>
    <mergeCell ref="G8:H8"/>
    <mergeCell ref="G9:H9"/>
    <mergeCell ref="B4:F4"/>
    <mergeCell ref="B5:F5"/>
    <mergeCell ref="B6:F6"/>
    <mergeCell ref="B7:F7"/>
    <mergeCell ref="B8:F8"/>
    <mergeCell ref="G10:H10"/>
    <mergeCell ref="I4:L4"/>
    <mergeCell ref="B14:L14"/>
    <mergeCell ref="B15:L15"/>
    <mergeCell ref="I5:L5"/>
    <mergeCell ref="I6:L6"/>
    <mergeCell ref="I7:L7"/>
    <mergeCell ref="I8:L8"/>
    <mergeCell ref="I9:L9"/>
    <mergeCell ref="H27:K27"/>
    <mergeCell ref="H26:K26"/>
    <mergeCell ref="I10:L10"/>
    <mergeCell ref="B23:G23"/>
    <mergeCell ref="B17:G17"/>
    <mergeCell ref="H17:K17"/>
    <mergeCell ref="B18:G18"/>
    <mergeCell ref="B19:G19"/>
    <mergeCell ref="B20:G20"/>
    <mergeCell ref="B21:G21"/>
    <mergeCell ref="B22:G22"/>
    <mergeCell ref="H18:K18"/>
    <mergeCell ref="H22:K22"/>
    <mergeCell ref="H21:K21"/>
    <mergeCell ref="H20:K20"/>
    <mergeCell ref="H19:K19"/>
    <mergeCell ref="H25:K25"/>
    <mergeCell ref="H24:K24"/>
    <mergeCell ref="H23:K23"/>
    <mergeCell ref="H28:K35"/>
    <mergeCell ref="B30:G30"/>
    <mergeCell ref="B31:G31"/>
    <mergeCell ref="B32:G32"/>
    <mergeCell ref="B33:G33"/>
    <mergeCell ref="B34:G34"/>
    <mergeCell ref="B35:G35"/>
    <mergeCell ref="B29:G29"/>
    <mergeCell ref="B28:G28"/>
    <mergeCell ref="B24:G24"/>
    <mergeCell ref="B25:G25"/>
    <mergeCell ref="B26:G26"/>
    <mergeCell ref="B27:G2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
  <sheetViews>
    <sheetView showGridLines="0" workbookViewId="0">
      <selection activeCell="B2" sqref="B2:K11"/>
    </sheetView>
  </sheetViews>
  <sheetFormatPr defaultRowHeight="15"/>
  <cols>
    <col min="1" max="1" width="5.5703125" customWidth="1"/>
    <col min="2" max="2" width="8.85546875" customWidth="1"/>
    <col min="8" max="8" width="11" customWidth="1"/>
  </cols>
  <sheetData>
    <row r="1" spans="2:11" ht="15.75" thickBot="1"/>
    <row r="2" spans="2:11" ht="15" customHeight="1">
      <c r="B2" s="770" t="s">
        <v>1044</v>
      </c>
      <c r="C2" s="1035"/>
      <c r="D2" s="1035"/>
      <c r="E2" s="1035"/>
      <c r="F2" s="1035"/>
      <c r="G2" s="1035"/>
      <c r="H2" s="1035"/>
      <c r="I2" s="1035"/>
      <c r="J2" s="1035"/>
      <c r="K2" s="771"/>
    </row>
    <row r="3" spans="2:11" ht="15" customHeight="1">
      <c r="B3" s="989" t="s">
        <v>1046</v>
      </c>
      <c r="C3" s="963"/>
      <c r="D3" s="990"/>
      <c r="E3" s="962" t="s">
        <v>1054</v>
      </c>
      <c r="F3" s="990"/>
      <c r="G3" s="962" t="s">
        <v>409</v>
      </c>
      <c r="H3" s="963"/>
      <c r="I3" s="963"/>
      <c r="J3" s="963"/>
      <c r="K3" s="964"/>
    </row>
    <row r="4" spans="2:11" ht="15" customHeight="1">
      <c r="B4" s="1040" t="s">
        <v>1216</v>
      </c>
      <c r="C4" s="963"/>
      <c r="D4" s="990"/>
      <c r="E4" s="1036" t="s">
        <v>1217</v>
      </c>
      <c r="F4" s="979"/>
      <c r="G4" s="1036" t="s">
        <v>1218</v>
      </c>
      <c r="H4" s="978"/>
      <c r="I4" s="978"/>
      <c r="J4" s="978"/>
      <c r="K4" s="1038"/>
    </row>
    <row r="5" spans="2:11">
      <c r="B5" s="977" t="s">
        <v>1047</v>
      </c>
      <c r="C5" s="978"/>
      <c r="D5" s="979"/>
      <c r="E5" s="1036" t="s">
        <v>1055</v>
      </c>
      <c r="F5" s="979"/>
      <c r="G5" s="1036" t="s">
        <v>1062</v>
      </c>
      <c r="H5" s="978"/>
      <c r="I5" s="978"/>
      <c r="J5" s="978"/>
      <c r="K5" s="1038"/>
    </row>
    <row r="6" spans="2:11">
      <c r="B6" s="977" t="s">
        <v>1048</v>
      </c>
      <c r="C6" s="978"/>
      <c r="D6" s="979"/>
      <c r="E6" s="1036" t="s">
        <v>1056</v>
      </c>
      <c r="F6" s="979"/>
      <c r="G6" s="1036" t="s">
        <v>1063</v>
      </c>
      <c r="H6" s="978"/>
      <c r="I6" s="978"/>
      <c r="J6" s="978"/>
      <c r="K6" s="1038"/>
    </row>
    <row r="7" spans="2:11">
      <c r="B7" s="977" t="s">
        <v>1049</v>
      </c>
      <c r="C7" s="978"/>
      <c r="D7" s="979"/>
      <c r="E7" s="1036" t="s">
        <v>1057</v>
      </c>
      <c r="F7" s="979"/>
      <c r="G7" s="1036" t="s">
        <v>1064</v>
      </c>
      <c r="H7" s="978"/>
      <c r="I7" s="978"/>
      <c r="J7" s="978"/>
      <c r="K7" s="1038"/>
    </row>
    <row r="8" spans="2:11">
      <c r="B8" s="977" t="s">
        <v>1050</v>
      </c>
      <c r="C8" s="978"/>
      <c r="D8" s="979"/>
      <c r="E8" s="1036" t="s">
        <v>1058</v>
      </c>
      <c r="F8" s="979"/>
      <c r="G8" s="1036" t="s">
        <v>1065</v>
      </c>
      <c r="H8" s="978"/>
      <c r="I8" s="978"/>
      <c r="J8" s="978"/>
      <c r="K8" s="1038"/>
    </row>
    <row r="9" spans="2:11">
      <c r="B9" s="977" t="s">
        <v>1051</v>
      </c>
      <c r="C9" s="978"/>
      <c r="D9" s="979"/>
      <c r="E9" s="1036" t="s">
        <v>1059</v>
      </c>
      <c r="F9" s="979"/>
      <c r="G9" s="1036" t="s">
        <v>1066</v>
      </c>
      <c r="H9" s="978"/>
      <c r="I9" s="978"/>
      <c r="J9" s="978"/>
      <c r="K9" s="1038"/>
    </row>
    <row r="10" spans="2:11">
      <c r="B10" s="977" t="s">
        <v>1052</v>
      </c>
      <c r="C10" s="978"/>
      <c r="D10" s="979"/>
      <c r="E10" s="1036" t="s">
        <v>1060</v>
      </c>
      <c r="F10" s="979"/>
      <c r="G10" s="1036" t="s">
        <v>1067</v>
      </c>
      <c r="H10" s="978"/>
      <c r="I10" s="978"/>
      <c r="J10" s="978"/>
      <c r="K10" s="1038"/>
    </row>
    <row r="11" spans="2:11" ht="15.75" thickBot="1">
      <c r="B11" s="983" t="s">
        <v>1053</v>
      </c>
      <c r="C11" s="984"/>
      <c r="D11" s="985"/>
      <c r="E11" s="1037" t="s">
        <v>1061</v>
      </c>
      <c r="F11" s="985"/>
      <c r="G11" s="1037" t="s">
        <v>1068</v>
      </c>
      <c r="H11" s="984"/>
      <c r="I11" s="984"/>
      <c r="J11" s="984"/>
      <c r="K11" s="1039"/>
    </row>
  </sheetData>
  <sheetProtection algorithmName="SHA-512" hashValue="0dvaVDJz/ab59NNeI6OOKW47sqtmur/N0h7VT5xzIcfwtR5yxubSpWGA8hZReQn5nOpNeuXlwgBpNGuGnjI1cw==" saltValue="/U2zifhBBI6j7KdK7CsHsg==" spinCount="100000" sheet="1" objects="1" scenarios="1" selectLockedCells="1"/>
  <mergeCells count="28">
    <mergeCell ref="B6:D6"/>
    <mergeCell ref="B7:D7"/>
    <mergeCell ref="G3:K3"/>
    <mergeCell ref="G5:K5"/>
    <mergeCell ref="G6:K6"/>
    <mergeCell ref="G7:K7"/>
    <mergeCell ref="E3:F3"/>
    <mergeCell ref="E5:F5"/>
    <mergeCell ref="E6:F6"/>
    <mergeCell ref="B4:D4"/>
    <mergeCell ref="E4:F4"/>
    <mergeCell ref="G4:K4"/>
    <mergeCell ref="B2:K2"/>
    <mergeCell ref="E7:F7"/>
    <mergeCell ref="B9:D9"/>
    <mergeCell ref="B10:D10"/>
    <mergeCell ref="B11:D11"/>
    <mergeCell ref="E9:F9"/>
    <mergeCell ref="B8:D8"/>
    <mergeCell ref="E10:F10"/>
    <mergeCell ref="E11:F11"/>
    <mergeCell ref="E8:F8"/>
    <mergeCell ref="G8:K8"/>
    <mergeCell ref="G9:K9"/>
    <mergeCell ref="G11:K11"/>
    <mergeCell ref="G10:K10"/>
    <mergeCell ref="B3:D3"/>
    <mergeCell ref="B5:D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zoomScale="130" zoomScaleNormal="130" workbookViewId="0">
      <selection activeCell="B2" sqref="B2:Q31"/>
    </sheetView>
  </sheetViews>
  <sheetFormatPr defaultRowHeight="15"/>
  <cols>
    <col min="1" max="1" width="5.140625" customWidth="1"/>
    <col min="8" max="8" width="12.5703125" customWidth="1"/>
    <col min="9" max="9" width="12.5703125" style="301" customWidth="1"/>
  </cols>
  <sheetData>
    <row r="1" spans="1:17" ht="15.75" thickBot="1">
      <c r="A1" s="5"/>
    </row>
    <row r="2" spans="1:17" ht="15.75" customHeight="1" thickBot="1">
      <c r="B2" s="1044" t="s">
        <v>1079</v>
      </c>
      <c r="C2" s="1045"/>
      <c r="D2" s="1045"/>
      <c r="E2" s="1045"/>
      <c r="F2" s="1045"/>
      <c r="G2" s="1045"/>
      <c r="H2" s="1046"/>
      <c r="J2" s="1044" t="s">
        <v>1261</v>
      </c>
      <c r="K2" s="1045"/>
      <c r="L2" s="1045"/>
      <c r="M2" s="1045"/>
      <c r="N2" s="1045"/>
      <c r="O2" s="1045"/>
      <c r="P2" s="1046"/>
    </row>
    <row r="3" spans="1:17">
      <c r="B3" s="1067" t="s">
        <v>1324</v>
      </c>
      <c r="C3" s="1068"/>
      <c r="D3" s="1068"/>
      <c r="E3" s="1068"/>
      <c r="F3" s="1068"/>
      <c r="G3" s="1068"/>
      <c r="H3" s="1069"/>
      <c r="J3" s="1067" t="s">
        <v>1324</v>
      </c>
      <c r="K3" s="1068"/>
      <c r="L3" s="1068"/>
      <c r="M3" s="1068"/>
      <c r="N3" s="1068"/>
      <c r="O3" s="1068"/>
      <c r="P3" s="1069"/>
    </row>
    <row r="4" spans="1:17">
      <c r="B4" s="1047" t="s">
        <v>1321</v>
      </c>
      <c r="C4" s="1048"/>
      <c r="D4" s="1048"/>
      <c r="E4" s="1048"/>
      <c r="F4" s="1048"/>
      <c r="G4" s="1048"/>
      <c r="H4" s="1049"/>
      <c r="J4" s="1047" t="s">
        <v>1321</v>
      </c>
      <c r="K4" s="1048"/>
      <c r="L4" s="1048"/>
      <c r="M4" s="1048"/>
      <c r="N4" s="1048"/>
      <c r="O4" s="1048"/>
      <c r="P4" s="1049"/>
    </row>
    <row r="5" spans="1:17">
      <c r="B5" s="1058" t="s">
        <v>1080</v>
      </c>
      <c r="C5" s="1059"/>
      <c r="D5" s="1059"/>
      <c r="E5" s="1059"/>
      <c r="F5" s="1059"/>
      <c r="G5" s="1071">
        <v>3577.5</v>
      </c>
      <c r="H5" s="1072"/>
      <c r="J5" s="1058" t="s">
        <v>1080</v>
      </c>
      <c r="K5" s="1059"/>
      <c r="L5" s="1059"/>
      <c r="M5" s="1059"/>
      <c r="N5" s="1059"/>
      <c r="O5" s="1075">
        <v>3577.5</v>
      </c>
      <c r="P5" s="1076"/>
    </row>
    <row r="6" spans="1:17">
      <c r="B6" s="1058" t="s">
        <v>1081</v>
      </c>
      <c r="C6" s="1059"/>
      <c r="D6" s="1059"/>
      <c r="E6" s="1059"/>
      <c r="F6" s="1059"/>
      <c r="G6" s="1059">
        <f>G5*0.14</f>
        <v>500.85</v>
      </c>
      <c r="H6" s="1070"/>
      <c r="J6" s="1058" t="s">
        <v>1081</v>
      </c>
      <c r="K6" s="1059"/>
      <c r="L6" s="1059"/>
      <c r="M6" s="1059"/>
      <c r="N6" s="1059"/>
      <c r="O6" s="1059">
        <f>O5*0.14</f>
        <v>500.85</v>
      </c>
      <c r="P6" s="1070"/>
    </row>
    <row r="7" spans="1:17">
      <c r="B7" s="1058" t="s">
        <v>1082</v>
      </c>
      <c r="C7" s="1059"/>
      <c r="D7" s="1059"/>
      <c r="E7" s="1059"/>
      <c r="F7" s="1059"/>
      <c r="G7" s="1073">
        <f>G5*0.01</f>
        <v>35.774999999999999</v>
      </c>
      <c r="H7" s="1074"/>
      <c r="J7" s="1058" t="s">
        <v>1082</v>
      </c>
      <c r="K7" s="1059"/>
      <c r="L7" s="1059"/>
      <c r="M7" s="1059"/>
      <c r="N7" s="1059"/>
      <c r="O7" s="1073">
        <f>O5*0.01</f>
        <v>35.774999999999999</v>
      </c>
      <c r="P7" s="1074"/>
    </row>
    <row r="8" spans="1:17">
      <c r="B8" s="1058" t="s">
        <v>1083</v>
      </c>
      <c r="C8" s="1059"/>
      <c r="D8" s="1059"/>
      <c r="E8" s="1059"/>
      <c r="F8" s="1059"/>
      <c r="G8" s="1071">
        <v>3040.87</v>
      </c>
      <c r="H8" s="1072"/>
      <c r="J8" s="1060" t="s">
        <v>1086</v>
      </c>
      <c r="K8" s="966"/>
      <c r="L8" s="966"/>
      <c r="M8" s="966"/>
      <c r="N8" s="1061"/>
      <c r="O8" s="1077">
        <f>+O6+O7</f>
        <v>536.625</v>
      </c>
      <c r="P8" s="1078"/>
    </row>
    <row r="9" spans="1:17" ht="15.75" thickBot="1">
      <c r="B9" s="1058" t="s">
        <v>1084</v>
      </c>
      <c r="C9" s="1059"/>
      <c r="D9" s="1059"/>
      <c r="E9" s="1059"/>
      <c r="F9" s="1059"/>
      <c r="G9" s="1073">
        <f>G8*0.15</f>
        <v>456.13049999999998</v>
      </c>
      <c r="H9" s="1074"/>
      <c r="J9" s="1079" t="s">
        <v>1262</v>
      </c>
      <c r="K9" s="1080"/>
      <c r="L9" s="1080"/>
      <c r="M9" s="1080"/>
      <c r="N9" s="1081"/>
      <c r="O9" s="1082">
        <f>+O5-O8</f>
        <v>3040.875</v>
      </c>
      <c r="P9" s="1083"/>
    </row>
    <row r="10" spans="1:17">
      <c r="B10" s="1060" t="s">
        <v>1085</v>
      </c>
      <c r="C10" s="966"/>
      <c r="D10" s="966"/>
      <c r="E10" s="966"/>
      <c r="F10" s="1061"/>
      <c r="G10" s="1073">
        <f>G5*0.00759</f>
        <v>27.153225000000003</v>
      </c>
      <c r="H10" s="1074"/>
    </row>
    <row r="11" spans="1:17" ht="15.75" thickBot="1">
      <c r="B11" s="1060" t="s">
        <v>1086</v>
      </c>
      <c r="C11" s="966"/>
      <c r="D11" s="966"/>
      <c r="E11" s="966"/>
      <c r="F11" s="1061"/>
      <c r="G11" s="1071">
        <f>G6+G7+G9+G10</f>
        <v>1019.908725</v>
      </c>
      <c r="H11" s="1072"/>
    </row>
    <row r="12" spans="1:17" ht="15.75" thickBot="1">
      <c r="B12" s="1060" t="s">
        <v>1087</v>
      </c>
      <c r="C12" s="966"/>
      <c r="D12" s="966"/>
      <c r="E12" s="966"/>
      <c r="F12" s="1061"/>
      <c r="G12" s="1059">
        <v>268.31</v>
      </c>
      <c r="H12" s="1070"/>
      <c r="J12" s="1084" t="s">
        <v>1323</v>
      </c>
      <c r="K12" s="1085"/>
      <c r="L12" s="1085"/>
      <c r="M12" s="1085"/>
      <c r="N12" s="1085"/>
      <c r="O12" s="1085"/>
      <c r="P12" s="1085"/>
      <c r="Q12" s="1086"/>
    </row>
    <row r="13" spans="1:17" ht="15.75" thickBot="1">
      <c r="B13" s="1062" t="s">
        <v>1088</v>
      </c>
      <c r="C13" s="1063"/>
      <c r="D13" s="1063"/>
      <c r="E13" s="1063"/>
      <c r="F13" s="1064"/>
      <c r="G13" s="1056">
        <f>G5-G11+G12</f>
        <v>2825.9012749999997</v>
      </c>
      <c r="H13" s="1057"/>
      <c r="J13" s="1087" t="s">
        <v>1090</v>
      </c>
      <c r="K13" s="1088"/>
      <c r="L13" s="1088"/>
      <c r="M13" s="1088"/>
      <c r="N13" s="1088"/>
      <c r="O13" s="1089"/>
    </row>
    <row r="14" spans="1:17" ht="15.75" thickBot="1">
      <c r="J14" s="1090" t="s">
        <v>1091</v>
      </c>
      <c r="K14" s="1091"/>
      <c r="L14" s="1091"/>
      <c r="M14" s="1092"/>
      <c r="N14" s="1050">
        <v>3577.5</v>
      </c>
      <c r="O14" s="1050"/>
    </row>
    <row r="15" spans="1:17">
      <c r="B15" s="212"/>
      <c r="C15" s="1051" t="s">
        <v>1089</v>
      </c>
      <c r="D15" s="1051"/>
      <c r="E15" s="1051"/>
      <c r="F15" s="1051"/>
      <c r="G15" s="213"/>
      <c r="J15" s="1036" t="s">
        <v>1092</v>
      </c>
      <c r="K15" s="978"/>
      <c r="L15" s="978"/>
      <c r="M15" s="979"/>
      <c r="N15" s="1050">
        <f>N14*0.205</f>
        <v>733.38749999999993</v>
      </c>
      <c r="O15" s="1050"/>
    </row>
    <row r="16" spans="1:17" ht="15.75" thickBot="1">
      <c r="B16" s="214"/>
      <c r="C16" s="1052" t="s">
        <v>1322</v>
      </c>
      <c r="D16" s="1052"/>
      <c r="E16" s="1052"/>
      <c r="F16" s="1052"/>
      <c r="G16" s="215"/>
      <c r="J16" s="1036" t="s">
        <v>1093</v>
      </c>
      <c r="K16" s="978"/>
      <c r="L16" s="978"/>
      <c r="M16" s="979"/>
      <c r="N16" s="1050">
        <f>N14*0.02</f>
        <v>71.55</v>
      </c>
      <c r="O16" s="1050"/>
    </row>
    <row r="17" spans="2:15" ht="15.75" thickBot="1">
      <c r="B17" s="1053" t="s">
        <v>1090</v>
      </c>
      <c r="C17" s="1054"/>
      <c r="D17" s="1054"/>
      <c r="E17" s="1054"/>
      <c r="F17" s="1054"/>
      <c r="G17" s="1055"/>
      <c r="J17" s="1093" t="s">
        <v>1094</v>
      </c>
      <c r="K17" s="1094"/>
      <c r="L17" s="1094"/>
      <c r="M17" s="1095"/>
      <c r="N17" s="1096">
        <f>SUM(N14:O16)</f>
        <v>4382.4375</v>
      </c>
      <c r="O17" s="1096"/>
    </row>
    <row r="18" spans="2:15" ht="15.75" thickBot="1">
      <c r="B18" s="1036" t="s">
        <v>1091</v>
      </c>
      <c r="C18" s="978"/>
      <c r="D18" s="978"/>
      <c r="E18" s="979"/>
      <c r="F18" s="1050">
        <v>3577.5</v>
      </c>
      <c r="G18" s="1050"/>
      <c r="H18" s="300"/>
      <c r="J18" s="1097" t="s">
        <v>1095</v>
      </c>
      <c r="K18" s="1098"/>
      <c r="L18" s="1098"/>
      <c r="M18" s="1098"/>
      <c r="N18" s="1098"/>
      <c r="O18" s="1099"/>
    </row>
    <row r="19" spans="2:15">
      <c r="B19" s="1036" t="s">
        <v>1092</v>
      </c>
      <c r="C19" s="978"/>
      <c r="D19" s="978"/>
      <c r="E19" s="979"/>
      <c r="F19" s="1050">
        <f>F18*0.205</f>
        <v>733.38749999999993</v>
      </c>
      <c r="G19" s="1050"/>
      <c r="H19" s="300"/>
      <c r="J19" s="1090" t="s">
        <v>1091</v>
      </c>
      <c r="K19" s="1091"/>
      <c r="L19" s="1091"/>
      <c r="M19" s="1092"/>
      <c r="N19" s="1050">
        <v>3577.5</v>
      </c>
      <c r="O19" s="1050"/>
    </row>
    <row r="20" spans="2:15">
      <c r="B20" s="1036" t="s">
        <v>1093</v>
      </c>
      <c r="C20" s="978"/>
      <c r="D20" s="978"/>
      <c r="E20" s="979"/>
      <c r="F20" s="1050">
        <f>F18*0.02</f>
        <v>71.55</v>
      </c>
      <c r="G20" s="1050"/>
      <c r="H20" s="300"/>
      <c r="J20" s="1036" t="s">
        <v>1096</v>
      </c>
      <c r="K20" s="978"/>
      <c r="L20" s="978"/>
      <c r="M20" s="979"/>
      <c r="N20" s="1050">
        <f>N19*0.155</f>
        <v>554.51250000000005</v>
      </c>
      <c r="O20" s="1050"/>
    </row>
    <row r="21" spans="2:15">
      <c r="B21" s="1066" t="s">
        <v>1094</v>
      </c>
      <c r="C21" s="981"/>
      <c r="D21" s="981"/>
      <c r="E21" s="982"/>
      <c r="F21" s="1065">
        <f>SUM(F18:G20)</f>
        <v>4382.4375</v>
      </c>
      <c r="G21" s="1065"/>
      <c r="H21" s="300"/>
      <c r="J21" s="1036" t="s">
        <v>1093</v>
      </c>
      <c r="K21" s="978"/>
      <c r="L21" s="978"/>
      <c r="M21" s="979"/>
      <c r="N21" s="1050">
        <f>N19*0.02</f>
        <v>71.55</v>
      </c>
      <c r="O21" s="1050"/>
    </row>
    <row r="22" spans="2:15">
      <c r="B22" s="1041" t="s">
        <v>1095</v>
      </c>
      <c r="C22" s="1042"/>
      <c r="D22" s="1042"/>
      <c r="E22" s="1042"/>
      <c r="F22" s="1042"/>
      <c r="G22" s="1043"/>
      <c r="J22" s="1066" t="s">
        <v>1094</v>
      </c>
      <c r="K22" s="981"/>
      <c r="L22" s="981"/>
      <c r="M22" s="982"/>
      <c r="N22" s="1065">
        <f>SUM(N19:O21)</f>
        <v>4203.5625</v>
      </c>
      <c r="O22" s="1065"/>
    </row>
    <row r="23" spans="2:15">
      <c r="B23" s="1036" t="s">
        <v>1091</v>
      </c>
      <c r="C23" s="978"/>
      <c r="D23" s="978"/>
      <c r="E23" s="979"/>
      <c r="F23" s="1050">
        <v>3577.5</v>
      </c>
      <c r="G23" s="1050"/>
      <c r="H23" s="300"/>
    </row>
    <row r="24" spans="2:15">
      <c r="B24" s="1036" t="s">
        <v>1096</v>
      </c>
      <c r="C24" s="978"/>
      <c r="D24" s="978"/>
      <c r="E24" s="979"/>
      <c r="F24" s="1050">
        <f>F23*0.155</f>
        <v>554.51250000000005</v>
      </c>
      <c r="G24" s="1050"/>
      <c r="H24" s="300"/>
    </row>
    <row r="25" spans="2:15">
      <c r="B25" s="1036" t="s">
        <v>1093</v>
      </c>
      <c r="C25" s="978"/>
      <c r="D25" s="978"/>
      <c r="E25" s="979"/>
      <c r="F25" s="1050">
        <f>F23*0.02</f>
        <v>71.55</v>
      </c>
      <c r="G25" s="1050"/>
      <c r="H25" s="300"/>
    </row>
    <row r="26" spans="2:15">
      <c r="B26" s="1066" t="s">
        <v>1094</v>
      </c>
      <c r="C26" s="981"/>
      <c r="D26" s="981"/>
      <c r="E26" s="982"/>
      <c r="F26" s="1065">
        <f>SUM(F23:G25)</f>
        <v>4203.5625</v>
      </c>
      <c r="G26" s="1065"/>
      <c r="H26" s="300"/>
    </row>
    <row r="27" spans="2:15">
      <c r="B27" s="1041" t="s">
        <v>1097</v>
      </c>
      <c r="C27" s="1042"/>
      <c r="D27" s="1042"/>
      <c r="E27" s="1042"/>
      <c r="F27" s="1042"/>
      <c r="G27" s="1043"/>
    </row>
    <row r="28" spans="2:15">
      <c r="B28" s="1036" t="s">
        <v>1091</v>
      </c>
      <c r="C28" s="978"/>
      <c r="D28" s="978"/>
      <c r="E28" s="979"/>
      <c r="F28" s="1050">
        <v>3577.5</v>
      </c>
      <c r="G28" s="1050"/>
      <c r="H28" s="300"/>
    </row>
    <row r="29" spans="2:15">
      <c r="B29" s="1036" t="s">
        <v>1098</v>
      </c>
      <c r="C29" s="978"/>
      <c r="D29" s="978"/>
      <c r="E29" s="979"/>
      <c r="F29" s="1050">
        <f>F28*0.245</f>
        <v>876.48749999999995</v>
      </c>
      <c r="G29" s="1050"/>
      <c r="H29" s="300"/>
    </row>
    <row r="30" spans="2:15">
      <c r="B30" s="1036" t="s">
        <v>1099</v>
      </c>
      <c r="C30" s="978"/>
      <c r="D30" s="978"/>
      <c r="E30" s="979"/>
      <c r="F30" s="1050">
        <v>0</v>
      </c>
      <c r="G30" s="1050"/>
      <c r="H30" s="300"/>
    </row>
    <row r="31" spans="2:15">
      <c r="B31" s="1066" t="s">
        <v>1094</v>
      </c>
      <c r="C31" s="981"/>
      <c r="D31" s="981"/>
      <c r="E31" s="982"/>
      <c r="F31" s="1065">
        <f>SUM(F28:G30)</f>
        <v>4453.9875000000002</v>
      </c>
      <c r="G31" s="1065"/>
      <c r="H31" s="300"/>
    </row>
  </sheetData>
  <sheetProtection algorithmName="SHA-512" hashValue="ZTOE42n6w0ZGBTBaV2lGFzIPIAYe63V9GytW01fgasAdAk67AN3mp8PILbUlOb1LPbfNPvOyBx6vJF67Sudymg==" saltValue="GIC/1tN2VyI7YetAKeqpYw==" spinCount="100000" sheet="1" objects="1" scenarios="1" selectLockedCells="1"/>
  <mergeCells count="82">
    <mergeCell ref="J16:M16"/>
    <mergeCell ref="N16:O16"/>
    <mergeCell ref="J17:M17"/>
    <mergeCell ref="N17:O17"/>
    <mergeCell ref="J18:O18"/>
    <mergeCell ref="J22:M22"/>
    <mergeCell ref="N22:O22"/>
    <mergeCell ref="J19:M19"/>
    <mergeCell ref="N19:O19"/>
    <mergeCell ref="J20:M20"/>
    <mergeCell ref="N20:O20"/>
    <mergeCell ref="J21:M21"/>
    <mergeCell ref="N21:O21"/>
    <mergeCell ref="N14:O14"/>
    <mergeCell ref="J15:M15"/>
    <mergeCell ref="N15:O15"/>
    <mergeCell ref="J9:N9"/>
    <mergeCell ref="O9:P9"/>
    <mergeCell ref="J12:Q12"/>
    <mergeCell ref="J13:O13"/>
    <mergeCell ref="J14:M14"/>
    <mergeCell ref="J8:N8"/>
    <mergeCell ref="O8:P8"/>
    <mergeCell ref="J6:N6"/>
    <mergeCell ref="O6:P6"/>
    <mergeCell ref="J7:N7"/>
    <mergeCell ref="O7:P7"/>
    <mergeCell ref="J2:P2"/>
    <mergeCell ref="J3:P3"/>
    <mergeCell ref="J4:P4"/>
    <mergeCell ref="J5:N5"/>
    <mergeCell ref="O5:P5"/>
    <mergeCell ref="B3:H3"/>
    <mergeCell ref="B5:F5"/>
    <mergeCell ref="B6:F6"/>
    <mergeCell ref="G12:H12"/>
    <mergeCell ref="B7:F7"/>
    <mergeCell ref="G5:H5"/>
    <mergeCell ref="G6:H6"/>
    <mergeCell ref="G7:H7"/>
    <mergeCell ref="B11:F11"/>
    <mergeCell ref="G8:H8"/>
    <mergeCell ref="G9:H9"/>
    <mergeCell ref="G10:H10"/>
    <mergeCell ref="G11:H11"/>
    <mergeCell ref="B30:E30"/>
    <mergeCell ref="B31:E31"/>
    <mergeCell ref="F18:G18"/>
    <mergeCell ref="B23:E23"/>
    <mergeCell ref="B24:E24"/>
    <mergeCell ref="B25:E25"/>
    <mergeCell ref="B26:E26"/>
    <mergeCell ref="B18:E18"/>
    <mergeCell ref="B19:E19"/>
    <mergeCell ref="B20:E20"/>
    <mergeCell ref="F19:G19"/>
    <mergeCell ref="F20:G20"/>
    <mergeCell ref="F21:G21"/>
    <mergeCell ref="B21:E21"/>
    <mergeCell ref="F30:G30"/>
    <mergeCell ref="F31:G31"/>
    <mergeCell ref="F23:G23"/>
    <mergeCell ref="F24:G24"/>
    <mergeCell ref="F25:G25"/>
    <mergeCell ref="F26:G26"/>
    <mergeCell ref="F28:G28"/>
    <mergeCell ref="B22:G22"/>
    <mergeCell ref="B27:G27"/>
    <mergeCell ref="B2:H2"/>
    <mergeCell ref="B4:H4"/>
    <mergeCell ref="F29:G29"/>
    <mergeCell ref="B28:E28"/>
    <mergeCell ref="B29:E29"/>
    <mergeCell ref="C15:F15"/>
    <mergeCell ref="C16:F16"/>
    <mergeCell ref="B17:G17"/>
    <mergeCell ref="G13:H13"/>
    <mergeCell ref="B8:F8"/>
    <mergeCell ref="B9:F9"/>
    <mergeCell ref="B10:F10"/>
    <mergeCell ref="B12:F12"/>
    <mergeCell ref="B13:F1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showGridLines="0" workbookViewId="0">
      <selection activeCell="B2" sqref="B2:L23"/>
    </sheetView>
  </sheetViews>
  <sheetFormatPr defaultRowHeight="15"/>
  <cols>
    <col min="1" max="1" width="4.28515625" customWidth="1"/>
  </cols>
  <sheetData>
    <row r="1" spans="2:12" ht="15.75" thickBot="1"/>
    <row r="2" spans="2:12" ht="21">
      <c r="B2" s="212"/>
      <c r="C2" s="258"/>
      <c r="D2" s="258"/>
      <c r="E2" s="1110" t="s">
        <v>1102</v>
      </c>
      <c r="F2" s="1110"/>
      <c r="G2" s="1110"/>
      <c r="H2" s="258"/>
      <c r="I2" s="258"/>
      <c r="J2" s="258"/>
      <c r="K2" s="258"/>
      <c r="L2" s="213"/>
    </row>
    <row r="3" spans="2:12" ht="15.75">
      <c r="B3" s="220"/>
      <c r="C3" s="1"/>
      <c r="D3" s="1111" t="s">
        <v>1103</v>
      </c>
      <c r="E3" s="1111"/>
      <c r="F3" s="1111"/>
      <c r="G3" s="1111"/>
      <c r="H3" s="1111"/>
      <c r="I3" s="1"/>
      <c r="J3" s="1"/>
      <c r="K3" s="1"/>
      <c r="L3" s="221"/>
    </row>
    <row r="4" spans="2:12">
      <c r="B4" s="1106" t="s">
        <v>1104</v>
      </c>
      <c r="C4" s="981"/>
      <c r="D4" s="981"/>
      <c r="E4" s="981"/>
      <c r="F4" s="981"/>
      <c r="G4" s="981"/>
      <c r="H4" s="981"/>
      <c r="I4" s="981"/>
      <c r="J4" s="981"/>
      <c r="K4" s="981"/>
      <c r="L4" s="1107"/>
    </row>
    <row r="5" spans="2:12" ht="30.75" customHeight="1">
      <c r="B5" s="1019" t="s">
        <v>1105</v>
      </c>
      <c r="C5" s="1020"/>
      <c r="D5" s="1020"/>
      <c r="E5" s="1020"/>
      <c r="F5" s="1020"/>
      <c r="G5" s="1020"/>
      <c r="H5" s="1020"/>
      <c r="I5" s="1020"/>
      <c r="J5" s="1021"/>
      <c r="K5" s="195" t="s">
        <v>1111</v>
      </c>
      <c r="L5" s="259" t="s">
        <v>1112</v>
      </c>
    </row>
    <row r="6" spans="2:12">
      <c r="B6" s="240" t="s">
        <v>1109</v>
      </c>
      <c r="C6" s="234"/>
      <c r="D6" s="234"/>
      <c r="E6" s="234"/>
      <c r="F6" s="234"/>
      <c r="G6" s="234"/>
      <c r="H6" s="234"/>
      <c r="I6" s="234"/>
      <c r="J6" s="234"/>
      <c r="K6" s="235" t="s">
        <v>363</v>
      </c>
      <c r="L6" s="260">
        <v>2</v>
      </c>
    </row>
    <row r="7" spans="2:12">
      <c r="B7" s="977" t="s">
        <v>1110</v>
      </c>
      <c r="C7" s="978"/>
      <c r="D7" s="978"/>
      <c r="E7" s="978"/>
      <c r="F7" s="978"/>
      <c r="G7" s="978"/>
      <c r="H7" s="978"/>
      <c r="I7" s="978"/>
      <c r="J7" s="979"/>
      <c r="K7" s="235">
        <v>5</v>
      </c>
      <c r="L7" s="260">
        <v>7.5</v>
      </c>
    </row>
    <row r="8" spans="2:12">
      <c r="B8" s="977" t="s">
        <v>1106</v>
      </c>
      <c r="C8" s="978"/>
      <c r="D8" s="978"/>
      <c r="E8" s="978"/>
      <c r="F8" s="978"/>
      <c r="G8" s="978"/>
      <c r="H8" s="978"/>
      <c r="I8" s="978"/>
      <c r="J8" s="979"/>
      <c r="K8" s="235">
        <v>9</v>
      </c>
      <c r="L8" s="260">
        <v>11</v>
      </c>
    </row>
    <row r="9" spans="2:12">
      <c r="B9" s="240" t="s">
        <v>1107</v>
      </c>
      <c r="C9" s="234"/>
      <c r="D9" s="234"/>
      <c r="E9" s="234"/>
      <c r="F9" s="234"/>
      <c r="G9" s="234"/>
      <c r="H9" s="234"/>
      <c r="I9" s="234"/>
      <c r="J9" s="234"/>
      <c r="K9" s="235">
        <v>9</v>
      </c>
      <c r="L9" s="647" t="s">
        <v>1778</v>
      </c>
    </row>
    <row r="10" spans="2:12">
      <c r="B10" s="1106" t="s">
        <v>1108</v>
      </c>
      <c r="C10" s="981"/>
      <c r="D10" s="981"/>
      <c r="E10" s="981"/>
      <c r="F10" s="981"/>
      <c r="G10" s="981"/>
      <c r="H10" s="981"/>
      <c r="I10" s="981"/>
      <c r="J10" s="982"/>
      <c r="K10" s="203">
        <v>14</v>
      </c>
      <c r="L10" s="243">
        <v>20.5</v>
      </c>
    </row>
    <row r="11" spans="2:12">
      <c r="B11" s="220"/>
      <c r="C11" s="1"/>
      <c r="D11" s="1"/>
      <c r="E11" s="1"/>
      <c r="F11" s="1"/>
      <c r="G11" s="1"/>
      <c r="H11" s="1"/>
      <c r="I11" s="1"/>
      <c r="J11" s="1"/>
      <c r="K11" s="1"/>
      <c r="L11" s="221"/>
    </row>
    <row r="12" spans="2:12">
      <c r="B12" s="1106" t="s">
        <v>1113</v>
      </c>
      <c r="C12" s="981"/>
      <c r="D12" s="981"/>
      <c r="E12" s="981"/>
      <c r="F12" s="981"/>
      <c r="G12" s="981"/>
      <c r="H12" s="981"/>
      <c r="I12" s="981"/>
      <c r="J12" s="981"/>
      <c r="K12" s="981"/>
      <c r="L12" s="1107"/>
    </row>
    <row r="13" spans="2:12">
      <c r="B13" s="977" t="s">
        <v>1105</v>
      </c>
      <c r="C13" s="978"/>
      <c r="D13" s="978"/>
      <c r="E13" s="978"/>
      <c r="F13" s="978"/>
      <c r="G13" s="978"/>
      <c r="H13" s="978"/>
      <c r="I13" s="978"/>
      <c r="J13" s="979"/>
      <c r="K13" s="1103" t="s">
        <v>1116</v>
      </c>
      <c r="L13" s="1049"/>
    </row>
    <row r="14" spans="2:12">
      <c r="B14" s="977" t="s">
        <v>1114</v>
      </c>
      <c r="C14" s="978"/>
      <c r="D14" s="978"/>
      <c r="E14" s="978"/>
      <c r="F14" s="978"/>
      <c r="G14" s="978"/>
      <c r="H14" s="978"/>
      <c r="I14" s="978"/>
      <c r="J14" s="979"/>
      <c r="K14" s="1108">
        <v>2</v>
      </c>
      <c r="L14" s="1109"/>
    </row>
    <row r="15" spans="2:12">
      <c r="B15" s="977" t="s">
        <v>1115</v>
      </c>
      <c r="C15" s="978"/>
      <c r="D15" s="978"/>
      <c r="E15" s="978"/>
      <c r="F15" s="978"/>
      <c r="G15" s="978"/>
      <c r="H15" s="978"/>
      <c r="I15" s="978"/>
      <c r="J15" s="979"/>
      <c r="K15" s="1108">
        <v>12.5</v>
      </c>
      <c r="L15" s="1109"/>
    </row>
    <row r="16" spans="2:12">
      <c r="B16" s="977" t="s">
        <v>1106</v>
      </c>
      <c r="C16" s="978"/>
      <c r="D16" s="978"/>
      <c r="E16" s="978"/>
      <c r="F16" s="978"/>
      <c r="G16" s="978"/>
      <c r="H16" s="978"/>
      <c r="I16" s="978"/>
      <c r="J16" s="979"/>
      <c r="K16" s="1108">
        <v>20</v>
      </c>
      <c r="L16" s="1109"/>
    </row>
    <row r="17" spans="2:12">
      <c r="B17" s="1106" t="s">
        <v>1108</v>
      </c>
      <c r="C17" s="981"/>
      <c r="D17" s="981"/>
      <c r="E17" s="981"/>
      <c r="F17" s="981"/>
      <c r="G17" s="981"/>
      <c r="H17" s="981"/>
      <c r="I17" s="981"/>
      <c r="J17" s="982"/>
      <c r="K17" s="1103">
        <v>34.5</v>
      </c>
      <c r="L17" s="1049"/>
    </row>
    <row r="18" spans="2:12">
      <c r="B18" s="220"/>
      <c r="C18" s="1"/>
      <c r="D18" s="1"/>
      <c r="E18" s="1"/>
      <c r="F18" s="1"/>
      <c r="G18" s="1"/>
      <c r="H18" s="1"/>
      <c r="I18" s="1"/>
      <c r="J18" s="1"/>
      <c r="K18" s="1"/>
      <c r="L18" s="221"/>
    </row>
    <row r="19" spans="2:12">
      <c r="B19" s="1106" t="s">
        <v>1117</v>
      </c>
      <c r="C19" s="981"/>
      <c r="D19" s="981"/>
      <c r="E19" s="981"/>
      <c r="F19" s="981"/>
      <c r="G19" s="981"/>
      <c r="H19" s="981"/>
      <c r="I19" s="981"/>
      <c r="J19" s="981"/>
      <c r="K19" s="981"/>
      <c r="L19" s="1107"/>
    </row>
    <row r="20" spans="2:12">
      <c r="B20" s="977" t="s">
        <v>1105</v>
      </c>
      <c r="C20" s="978"/>
      <c r="D20" s="978"/>
      <c r="E20" s="978"/>
      <c r="F20" s="978"/>
      <c r="G20" s="978"/>
      <c r="H20" s="978"/>
      <c r="I20" s="978"/>
      <c r="J20" s="979"/>
      <c r="K20" s="1103" t="s">
        <v>1116</v>
      </c>
      <c r="L20" s="1049"/>
    </row>
    <row r="21" spans="2:12">
      <c r="B21" s="977" t="s">
        <v>1106</v>
      </c>
      <c r="C21" s="978"/>
      <c r="D21" s="978"/>
      <c r="E21" s="978"/>
      <c r="F21" s="978"/>
      <c r="G21" s="978"/>
      <c r="H21" s="978"/>
      <c r="I21" s="978"/>
      <c r="J21" s="979"/>
      <c r="K21" s="965">
        <v>20</v>
      </c>
      <c r="L21" s="967"/>
    </row>
    <row r="22" spans="2:12">
      <c r="B22" s="977" t="s">
        <v>1115</v>
      </c>
      <c r="C22" s="978"/>
      <c r="D22" s="978"/>
      <c r="E22" s="978"/>
      <c r="F22" s="978"/>
      <c r="G22" s="978"/>
      <c r="H22" s="978"/>
      <c r="I22" s="978"/>
      <c r="J22" s="979"/>
      <c r="K22" s="965">
        <v>12</v>
      </c>
      <c r="L22" s="967"/>
    </row>
    <row r="23" spans="2:12" ht="15.75" thickBot="1">
      <c r="B23" s="1100" t="s">
        <v>1108</v>
      </c>
      <c r="C23" s="1101"/>
      <c r="D23" s="1101"/>
      <c r="E23" s="1101"/>
      <c r="F23" s="1101"/>
      <c r="G23" s="1101"/>
      <c r="H23" s="1101"/>
      <c r="I23" s="1101"/>
      <c r="J23" s="1102"/>
      <c r="K23" s="1104">
        <v>32</v>
      </c>
      <c r="L23" s="1105"/>
    </row>
  </sheetData>
  <sheetProtection algorithmName="SHA-512" hashValue="x0j5oCINc8ETN0yPhSpDFdLwUcWqrsG5/NvSRcVBnGceBenoqhNWUkaw5j/rUpqnc+vdFwSttq5VH8TETPN4gQ==" saltValue="GIg87wD2lZI3KE3RZ4bdqQ==" spinCount="100000" sheet="1" objects="1" scenarios="1" selectLockedCells="1"/>
  <mergeCells count="27">
    <mergeCell ref="E2:G2"/>
    <mergeCell ref="D3:H3"/>
    <mergeCell ref="B4:L4"/>
    <mergeCell ref="B5:J5"/>
    <mergeCell ref="B8:J8"/>
    <mergeCell ref="B7:J7"/>
    <mergeCell ref="B10:J10"/>
    <mergeCell ref="B12:L12"/>
    <mergeCell ref="B19:L19"/>
    <mergeCell ref="B13:J13"/>
    <mergeCell ref="B14:J14"/>
    <mergeCell ref="B15:J15"/>
    <mergeCell ref="B16:J16"/>
    <mergeCell ref="B17:J17"/>
    <mergeCell ref="K13:L13"/>
    <mergeCell ref="K15:L15"/>
    <mergeCell ref="K14:L14"/>
    <mergeCell ref="K16:L16"/>
    <mergeCell ref="K17:L17"/>
    <mergeCell ref="B20:J20"/>
    <mergeCell ref="B21:J21"/>
    <mergeCell ref="B22:J22"/>
    <mergeCell ref="B23:J23"/>
    <mergeCell ref="K20:L20"/>
    <mergeCell ref="K21:L21"/>
    <mergeCell ref="K22:L22"/>
    <mergeCell ref="K23:L23"/>
  </mergeCells>
  <pageMargins left="0.7" right="0.7" top="0.75" bottom="0.75" header="0.3" footer="0.3"/>
  <ignoredErrors>
    <ignoredError sqref="L9" twoDigitTextYear="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
  <sheetViews>
    <sheetView showGridLines="0" workbookViewId="0">
      <selection activeCell="B2" sqref="B2:H19"/>
    </sheetView>
  </sheetViews>
  <sheetFormatPr defaultRowHeight="15"/>
  <cols>
    <col min="1" max="1" width="3.5703125" customWidth="1"/>
    <col min="2" max="2" width="7" customWidth="1"/>
    <col min="7" max="8" width="11.140625" customWidth="1"/>
  </cols>
  <sheetData>
    <row r="1" spans="2:12" ht="15.75" thickBot="1"/>
    <row r="2" spans="2:12" ht="15.75" customHeight="1" thickBot="1">
      <c r="B2" s="1112" t="s">
        <v>1123</v>
      </c>
      <c r="C2" s="1113"/>
      <c r="D2" s="1113"/>
      <c r="E2" s="1113"/>
      <c r="F2" s="1113"/>
      <c r="G2" s="1113"/>
      <c r="H2" s="1114"/>
      <c r="I2" s="220"/>
      <c r="J2" s="1"/>
      <c r="K2" s="1"/>
      <c r="L2" s="1"/>
    </row>
    <row r="3" spans="2:12" s="208" customFormat="1" ht="30">
      <c r="B3" s="1122"/>
      <c r="C3" s="1127" t="s">
        <v>1124</v>
      </c>
      <c r="D3" s="1127"/>
      <c r="E3" s="1127"/>
      <c r="F3" s="1127"/>
      <c r="G3" s="1127"/>
      <c r="H3" s="348" t="s">
        <v>1149</v>
      </c>
    </row>
    <row r="4" spans="2:12">
      <c r="B4" s="1123"/>
      <c r="C4" s="1121"/>
      <c r="D4" s="1121"/>
      <c r="E4" s="1121"/>
      <c r="F4" s="1121"/>
      <c r="G4" s="1121"/>
      <c r="H4" s="1115"/>
    </row>
    <row r="5" spans="2:12">
      <c r="B5" s="222" t="s">
        <v>1133</v>
      </c>
      <c r="C5" s="1121" t="s">
        <v>1125</v>
      </c>
      <c r="D5" s="1121"/>
      <c r="E5" s="1121"/>
      <c r="F5" s="1121"/>
      <c r="G5" s="1121"/>
      <c r="H5" s="1116"/>
    </row>
    <row r="6" spans="2:12">
      <c r="B6" s="222" t="s">
        <v>1134</v>
      </c>
      <c r="C6" s="1121" t="s">
        <v>1126</v>
      </c>
      <c r="D6" s="1121"/>
      <c r="E6" s="1121"/>
      <c r="F6" s="1121"/>
      <c r="G6" s="1121"/>
      <c r="H6" s="1116"/>
    </row>
    <row r="7" spans="2:12">
      <c r="B7" s="222" t="s">
        <v>1135</v>
      </c>
      <c r="C7" s="1121" t="s">
        <v>1127</v>
      </c>
      <c r="D7" s="1121"/>
      <c r="E7" s="1121"/>
      <c r="F7" s="1121"/>
      <c r="G7" s="1121"/>
      <c r="H7" s="1116"/>
    </row>
    <row r="8" spans="2:12" ht="27.75" customHeight="1">
      <c r="B8" s="222" t="s">
        <v>1136</v>
      </c>
      <c r="C8" s="1118" t="s">
        <v>1128</v>
      </c>
      <c r="D8" s="1118"/>
      <c r="E8" s="1118"/>
      <c r="F8" s="1118"/>
      <c r="G8" s="1118"/>
      <c r="H8" s="1117"/>
    </row>
    <row r="9" spans="2:12">
      <c r="B9" s="1124"/>
      <c r="C9" s="1121" t="s">
        <v>1129</v>
      </c>
      <c r="D9" s="1121"/>
      <c r="E9" s="1121"/>
      <c r="F9" s="1121"/>
      <c r="G9" s="1121"/>
      <c r="H9" s="198">
        <v>0.01</v>
      </c>
    </row>
    <row r="10" spans="2:12">
      <c r="B10" s="1125"/>
      <c r="C10" s="1121" t="s">
        <v>1130</v>
      </c>
      <c r="D10" s="1121"/>
      <c r="E10" s="1121"/>
      <c r="F10" s="1121"/>
      <c r="G10" s="1121"/>
      <c r="H10" s="198">
        <v>0.08</v>
      </c>
    </row>
    <row r="11" spans="2:12">
      <c r="B11" s="1126"/>
      <c r="C11" s="1121" t="s">
        <v>1131</v>
      </c>
      <c r="D11" s="1121"/>
      <c r="E11" s="1121"/>
      <c r="F11" s="1121"/>
      <c r="G11" s="1121"/>
      <c r="H11" s="198">
        <v>0.18</v>
      </c>
    </row>
    <row r="12" spans="2:12" ht="30.75" customHeight="1">
      <c r="B12" s="222" t="s">
        <v>1137</v>
      </c>
      <c r="C12" s="1118" t="s">
        <v>1132</v>
      </c>
      <c r="D12" s="1118"/>
      <c r="E12" s="1118"/>
      <c r="F12" s="1118"/>
      <c r="G12" s="1118"/>
      <c r="H12" s="235"/>
    </row>
    <row r="13" spans="2:12">
      <c r="B13" s="1124"/>
      <c r="C13" s="1121" t="s">
        <v>1138</v>
      </c>
      <c r="D13" s="1121"/>
      <c r="E13" s="1121"/>
      <c r="F13" s="1121"/>
      <c r="G13" s="1121"/>
      <c r="H13" s="198">
        <v>0.01</v>
      </c>
    </row>
    <row r="14" spans="2:12">
      <c r="B14" s="1125"/>
      <c r="C14" s="1121" t="s">
        <v>1139</v>
      </c>
      <c r="D14" s="1121"/>
      <c r="E14" s="1121"/>
      <c r="F14" s="1121"/>
      <c r="G14" s="1121"/>
      <c r="H14" s="198">
        <v>0.08</v>
      </c>
    </row>
    <row r="15" spans="2:12">
      <c r="B15" s="1126"/>
      <c r="C15" s="1121" t="s">
        <v>1140</v>
      </c>
      <c r="D15" s="1121"/>
      <c r="E15" s="1121"/>
      <c r="F15" s="1121"/>
      <c r="G15" s="1121"/>
      <c r="H15" s="198">
        <v>0.18</v>
      </c>
    </row>
    <row r="16" spans="2:12">
      <c r="B16" s="222" t="s">
        <v>1142</v>
      </c>
      <c r="C16" s="1120" t="s">
        <v>1141</v>
      </c>
      <c r="D16" s="1120"/>
      <c r="E16" s="1120"/>
      <c r="F16" s="1120"/>
      <c r="G16" s="1120"/>
      <c r="H16" s="198">
        <v>0.01</v>
      </c>
    </row>
    <row r="17" spans="2:8">
      <c r="B17" s="222" t="s">
        <v>1144</v>
      </c>
      <c r="C17" s="1120" t="s">
        <v>1143</v>
      </c>
      <c r="D17" s="1120"/>
      <c r="E17" s="1120"/>
      <c r="F17" s="1120"/>
      <c r="G17" s="1120"/>
      <c r="H17" s="198">
        <v>0.01</v>
      </c>
    </row>
    <row r="18" spans="2:8">
      <c r="B18" s="222" t="s">
        <v>1145</v>
      </c>
      <c r="C18" s="1120" t="s">
        <v>1146</v>
      </c>
      <c r="D18" s="1120"/>
      <c r="E18" s="1120"/>
      <c r="F18" s="1120"/>
      <c r="G18" s="1120"/>
      <c r="H18" s="198">
        <v>0.18</v>
      </c>
    </row>
    <row r="19" spans="2:8" ht="15.75" thickBot="1">
      <c r="B19" s="261" t="s">
        <v>1147</v>
      </c>
      <c r="C19" s="1119" t="s">
        <v>1148</v>
      </c>
      <c r="D19" s="1119"/>
      <c r="E19" s="1119"/>
      <c r="F19" s="1119"/>
      <c r="G19" s="1119"/>
      <c r="H19" s="262">
        <v>0.18</v>
      </c>
    </row>
  </sheetData>
  <sheetProtection algorithmName="SHA-512" hashValue="fMYoOI7Ce/NiT1LePzh4+QOsWxobtADuPo/XiI6mCx0WgrqeJuqlmnVBOBa2kQ0AMftJrGzxg1xKIVfvG/KpbA==" saltValue="Rvl2yLav1gTP3Ms0L2yyYQ==" spinCount="100000" sheet="1" objects="1" scenarios="1" selectLockedCells="1"/>
  <mergeCells count="22">
    <mergeCell ref="C10:G10"/>
    <mergeCell ref="C9:G9"/>
    <mergeCell ref="B3:B4"/>
    <mergeCell ref="B9:B11"/>
    <mergeCell ref="B13:B15"/>
    <mergeCell ref="C3:G3"/>
    <mergeCell ref="B2:H2"/>
    <mergeCell ref="H4:H8"/>
    <mergeCell ref="C8:G8"/>
    <mergeCell ref="C12:G12"/>
    <mergeCell ref="C19:G19"/>
    <mergeCell ref="C18:G18"/>
    <mergeCell ref="C17:G17"/>
    <mergeCell ref="C16:G16"/>
    <mergeCell ref="C15:G15"/>
    <mergeCell ref="C14:G14"/>
    <mergeCell ref="C13:G13"/>
    <mergeCell ref="C11:G11"/>
    <mergeCell ref="C7:G7"/>
    <mergeCell ref="C5:G5"/>
    <mergeCell ref="C4:G4"/>
    <mergeCell ref="C6:G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election activeCell="B2" sqref="B2:H15"/>
    </sheetView>
  </sheetViews>
  <sheetFormatPr defaultRowHeight="15"/>
  <cols>
    <col min="1" max="1" width="3.140625" customWidth="1"/>
    <col min="5" max="5" width="8.7109375" customWidth="1"/>
  </cols>
  <sheetData>
    <row r="1" spans="1:8" ht="15.75" thickBot="1">
      <c r="A1" s="5"/>
    </row>
    <row r="2" spans="1:8">
      <c r="B2" s="1131" t="s">
        <v>1152</v>
      </c>
      <c r="C2" s="1132"/>
      <c r="D2" s="1132"/>
      <c r="E2" s="1132"/>
      <c r="F2" s="1132"/>
      <c r="G2" s="1132"/>
      <c r="H2" s="1133"/>
    </row>
    <row r="3" spans="1:8" ht="18.75" customHeight="1" thickBot="1">
      <c r="B3" s="1134"/>
      <c r="C3" s="1135"/>
      <c r="D3" s="1135"/>
      <c r="E3" s="1135"/>
      <c r="F3" s="1135"/>
      <c r="G3" s="1135"/>
      <c r="H3" s="1136"/>
    </row>
    <row r="4" spans="1:8">
      <c r="B4" s="1128" t="s">
        <v>1151</v>
      </c>
      <c r="C4" s="1129"/>
      <c r="D4" s="1129"/>
      <c r="E4" s="1129"/>
      <c r="F4" s="1129"/>
      <c r="G4" s="1129"/>
      <c r="H4" s="1130"/>
    </row>
    <row r="5" spans="1:8">
      <c r="B5" s="1128"/>
      <c r="C5" s="1129"/>
      <c r="D5" s="1129"/>
      <c r="E5" s="1129"/>
      <c r="F5" s="1129"/>
      <c r="G5" s="1129"/>
      <c r="H5" s="1130"/>
    </row>
    <row r="6" spans="1:8">
      <c r="B6" s="1128"/>
      <c r="C6" s="1129"/>
      <c r="D6" s="1129"/>
      <c r="E6" s="1129"/>
      <c r="F6" s="1129"/>
      <c r="G6" s="1129"/>
      <c r="H6" s="1130"/>
    </row>
    <row r="7" spans="1:8" ht="12" customHeight="1">
      <c r="B7" s="1128"/>
      <c r="C7" s="1129"/>
      <c r="D7" s="1129"/>
      <c r="E7" s="1129"/>
      <c r="F7" s="1129"/>
      <c r="G7" s="1129"/>
      <c r="H7" s="1130"/>
    </row>
    <row r="8" spans="1:8" ht="2.25" customHeight="1">
      <c r="B8" s="1128"/>
      <c r="C8" s="1129"/>
      <c r="D8" s="1129"/>
      <c r="E8" s="1129"/>
      <c r="F8" s="1129"/>
      <c r="G8" s="1129"/>
      <c r="H8" s="1130"/>
    </row>
    <row r="9" spans="1:8" ht="29.25" customHeight="1">
      <c r="B9" s="1128" t="s">
        <v>1537</v>
      </c>
      <c r="C9" s="1129"/>
      <c r="D9" s="1129"/>
      <c r="E9" s="1129"/>
      <c r="F9" s="1129"/>
      <c r="G9" s="1129"/>
      <c r="H9" s="1130"/>
    </row>
    <row r="10" spans="1:8" ht="15.75" customHeight="1">
      <c r="B10" s="1047" t="s">
        <v>1153</v>
      </c>
      <c r="C10" s="1048"/>
      <c r="D10" s="1137"/>
      <c r="E10" s="185" t="s">
        <v>1154</v>
      </c>
      <c r="F10" s="1"/>
      <c r="G10" s="1"/>
      <c r="H10" s="221"/>
    </row>
    <row r="11" spans="1:8" ht="15.75" customHeight="1">
      <c r="B11" s="386"/>
      <c r="C11" s="387">
        <v>2020</v>
      </c>
      <c r="D11" s="388"/>
      <c r="E11" s="203">
        <v>19.62</v>
      </c>
      <c r="F11" s="1"/>
      <c r="G11" s="1"/>
      <c r="H11" s="221"/>
    </row>
    <row r="12" spans="1:8" ht="15.75" customHeight="1">
      <c r="B12" s="1138">
        <v>2019</v>
      </c>
      <c r="C12" s="1139"/>
      <c r="D12" s="1140"/>
      <c r="E12" s="41">
        <v>12.02</v>
      </c>
      <c r="F12" s="1"/>
      <c r="G12" s="1"/>
      <c r="H12" s="221"/>
    </row>
    <row r="13" spans="1:8">
      <c r="B13" s="1060">
        <v>2018</v>
      </c>
      <c r="C13" s="966"/>
      <c r="D13" s="1061"/>
      <c r="E13" s="235">
        <v>27.04</v>
      </c>
      <c r="F13" s="1"/>
      <c r="G13" s="1"/>
      <c r="H13" s="221"/>
    </row>
    <row r="14" spans="1:8">
      <c r="B14" s="1060">
        <v>2017</v>
      </c>
      <c r="C14" s="966"/>
      <c r="D14" s="1061"/>
      <c r="E14" s="235">
        <v>17.059999999999999</v>
      </c>
      <c r="F14" s="1"/>
      <c r="G14" s="1"/>
      <c r="H14" s="221"/>
    </row>
    <row r="15" spans="1:8" ht="15.75" thickBot="1">
      <c r="B15" s="1079">
        <v>2016</v>
      </c>
      <c r="C15" s="1080"/>
      <c r="D15" s="1081"/>
      <c r="E15" s="263">
        <v>13.57</v>
      </c>
      <c r="F15" s="264"/>
      <c r="G15" s="264"/>
      <c r="H15" s="215"/>
    </row>
    <row r="22" spans="17:17">
      <c r="Q22" s="339"/>
    </row>
  </sheetData>
  <sheetProtection algorithmName="SHA-512" hashValue="J9ejV9lMRfyvTQDvCvMcjn7y1AvKDHad5sGeYVqWTbhEsZ7WGHs7/L+zCepgpQAgm+99dK+clOGUcjQ03pPtgg==" saltValue="HR37+D3BFF3RtfQ8k8OOsA==" spinCount="100000" sheet="1" objects="1" scenarios="1" selectLockedCells="1"/>
  <mergeCells count="8">
    <mergeCell ref="B15:D15"/>
    <mergeCell ref="B4:H8"/>
    <mergeCell ref="B2:H3"/>
    <mergeCell ref="B10:D10"/>
    <mergeCell ref="B13:D13"/>
    <mergeCell ref="B14:D14"/>
    <mergeCell ref="B12:D12"/>
    <mergeCell ref="B9:H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D12"/>
  <sheetViews>
    <sheetView showGridLines="0" workbookViewId="0">
      <selection sqref="A1:D12"/>
    </sheetView>
  </sheetViews>
  <sheetFormatPr defaultColWidth="9.140625" defaultRowHeight="15"/>
  <cols>
    <col min="1" max="1" width="9.140625" style="4"/>
    <col min="2" max="2" width="22.5703125" style="45" customWidth="1"/>
    <col min="3" max="3" width="35.42578125" style="4" customWidth="1"/>
    <col min="4" max="4" width="33.85546875" style="4" customWidth="1"/>
    <col min="5" max="16384" width="9.140625" style="4"/>
  </cols>
  <sheetData>
    <row r="1" spans="2:4">
      <c r="B1" s="46"/>
    </row>
    <row r="2" spans="2:4" ht="55.5" customHeight="1">
      <c r="B2" s="749" t="s">
        <v>986</v>
      </c>
      <c r="C2" s="749"/>
      <c r="D2" s="749"/>
    </row>
    <row r="3" spans="2:4" ht="58.5" customHeight="1">
      <c r="B3" s="245" t="s">
        <v>912</v>
      </c>
      <c r="C3" s="245" t="s">
        <v>914</v>
      </c>
      <c r="D3" s="245" t="s">
        <v>913</v>
      </c>
    </row>
    <row r="4" spans="2:4">
      <c r="B4" s="246">
        <v>41275</v>
      </c>
      <c r="C4" s="120">
        <v>15</v>
      </c>
      <c r="D4" s="247">
        <v>95</v>
      </c>
    </row>
    <row r="5" spans="2:4">
      <c r="B5" s="248">
        <v>41640</v>
      </c>
      <c r="C5" s="249">
        <v>12.75</v>
      </c>
      <c r="D5" s="250">
        <v>120</v>
      </c>
    </row>
    <row r="6" spans="2:4">
      <c r="B6" s="246">
        <v>42005</v>
      </c>
      <c r="C6" s="120">
        <v>11.5</v>
      </c>
      <c r="D6" s="247">
        <v>120</v>
      </c>
    </row>
    <row r="7" spans="2:4">
      <c r="B7" s="248">
        <v>42370</v>
      </c>
      <c r="C7" s="249">
        <v>11.5</v>
      </c>
      <c r="D7" s="250">
        <v>130</v>
      </c>
    </row>
    <row r="8" spans="2:4">
      <c r="B8" s="246">
        <v>42736</v>
      </c>
      <c r="C8" s="120">
        <v>10.75</v>
      </c>
      <c r="D8" s="247">
        <v>150</v>
      </c>
    </row>
    <row r="9" spans="2:4">
      <c r="B9" s="248">
        <v>43101</v>
      </c>
      <c r="C9" s="249">
        <v>10.75</v>
      </c>
      <c r="D9" s="250">
        <v>185</v>
      </c>
    </row>
    <row r="10" spans="2:4">
      <c r="B10" s="246">
        <v>43466</v>
      </c>
      <c r="C10" s="120">
        <v>21.25</v>
      </c>
      <c r="D10" s="247">
        <v>245</v>
      </c>
    </row>
    <row r="11" spans="2:4">
      <c r="B11" s="310">
        <v>43831</v>
      </c>
      <c r="C11" s="120">
        <v>15</v>
      </c>
      <c r="D11" s="247">
        <v>260</v>
      </c>
    </row>
    <row r="12" spans="2:4">
      <c r="B12" s="310">
        <v>44197</v>
      </c>
      <c r="C12" s="120">
        <v>18.25</v>
      </c>
      <c r="D12" s="247">
        <v>385</v>
      </c>
    </row>
  </sheetData>
  <sheetProtection algorithmName="SHA-512" hashValue="UEz3v3S99DhdqnBWCMdkzgoSUcHjsYoBVCH5/xsgq5bEGIcGYJq+8MwFcpK1h8FwIo2DC6P9AuuBon2m4396EA==" saltValue="OZwgWnvNeSuHA+XVxFWNag==" spinCount="100000" sheet="1" objects="1" scenarios="1" selectLockedCells="1"/>
  <mergeCells count="1">
    <mergeCell ref="B2:D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4.85546875" customWidth="1"/>
    <col min="3" max="4" width="14.7109375" bestFit="1" customWidth="1"/>
  </cols>
  <sheetData>
    <row r="1" spans="1:6" ht="15.75" thickBot="1"/>
    <row r="2" spans="1:6" ht="34.5" customHeight="1" thickBot="1">
      <c r="A2" s="216"/>
      <c r="B2" s="1141" t="s">
        <v>1157</v>
      </c>
      <c r="C2" s="1142"/>
      <c r="D2" s="1142"/>
      <c r="E2" s="1143"/>
      <c r="F2" s="216"/>
    </row>
    <row r="3" spans="1:6">
      <c r="B3" s="220"/>
      <c r="C3" s="236" t="s">
        <v>1158</v>
      </c>
      <c r="D3" s="236" t="s">
        <v>1159</v>
      </c>
      <c r="E3" s="221"/>
    </row>
    <row r="4" spans="1:6">
      <c r="B4" s="220"/>
      <c r="C4" s="236">
        <v>2021</v>
      </c>
      <c r="D4" s="236" t="s">
        <v>1556</v>
      </c>
      <c r="E4" s="221"/>
    </row>
    <row r="5" spans="1:6">
      <c r="B5" s="220"/>
      <c r="C5" s="324">
        <v>2020</v>
      </c>
      <c r="D5" s="324" t="s">
        <v>1229</v>
      </c>
      <c r="E5" s="221"/>
    </row>
    <row r="6" spans="1:6">
      <c r="B6" s="220"/>
      <c r="C6" s="235">
        <v>2019</v>
      </c>
      <c r="D6" s="217">
        <v>40000</v>
      </c>
      <c r="E6" s="221"/>
    </row>
    <row r="7" spans="1:6">
      <c r="B7" s="220"/>
      <c r="C7" s="235">
        <v>2018</v>
      </c>
      <c r="D7" s="217">
        <v>34000</v>
      </c>
      <c r="E7" s="221"/>
    </row>
    <row r="8" spans="1:6">
      <c r="B8" s="220"/>
      <c r="C8" s="235">
        <v>2017</v>
      </c>
      <c r="D8" s="217">
        <v>30000</v>
      </c>
      <c r="E8" s="221"/>
    </row>
    <row r="9" spans="1:6">
      <c r="B9" s="220"/>
      <c r="C9" s="235">
        <v>2016</v>
      </c>
      <c r="D9" s="217">
        <v>30000</v>
      </c>
      <c r="E9" s="221"/>
    </row>
    <row r="10" spans="1:6">
      <c r="B10" s="220"/>
      <c r="C10" s="235">
        <v>2015</v>
      </c>
      <c r="D10" s="217">
        <v>29000</v>
      </c>
      <c r="E10" s="221"/>
    </row>
    <row r="11" spans="1:6" ht="15.75" thickBot="1">
      <c r="B11" s="214"/>
      <c r="C11" s="263">
        <v>2014</v>
      </c>
      <c r="D11" s="265">
        <v>27000</v>
      </c>
      <c r="E11" s="215"/>
    </row>
  </sheetData>
  <mergeCells count="1">
    <mergeCell ref="B2:E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showGridLines="0" workbookViewId="0"/>
  </sheetViews>
  <sheetFormatPr defaultRowHeight="15"/>
  <sheetData>
    <row r="2" spans="1:7" ht="18.75" customHeight="1">
      <c r="A2" s="1144" t="s">
        <v>1160</v>
      </c>
      <c r="B2" s="1144"/>
      <c r="C2" s="1144"/>
      <c r="D2" s="1144"/>
      <c r="E2" s="1144"/>
      <c r="F2" s="218"/>
      <c r="G2" s="218"/>
    </row>
    <row r="3" spans="1:7">
      <c r="A3" s="1144"/>
      <c r="B3" s="1144"/>
      <c r="C3" s="1144"/>
      <c r="D3" s="1144"/>
      <c r="E3" s="1144"/>
      <c r="F3" s="219"/>
      <c r="G3" s="219"/>
    </row>
    <row r="5" spans="1:7">
      <c r="B5" s="196" t="s">
        <v>1158</v>
      </c>
      <c r="C5" s="1103" t="s">
        <v>1159</v>
      </c>
      <c r="D5" s="1137"/>
    </row>
    <row r="6" spans="1:7">
      <c r="B6" s="203">
        <v>2021</v>
      </c>
      <c r="C6" s="1103" t="s">
        <v>1558</v>
      </c>
      <c r="D6" s="1137"/>
    </row>
    <row r="7" spans="1:7">
      <c r="B7" s="41">
        <v>2020</v>
      </c>
      <c r="C7" s="1147" t="s">
        <v>1230</v>
      </c>
      <c r="D7" s="1148"/>
    </row>
    <row r="8" spans="1:7">
      <c r="B8" s="192">
        <v>2019</v>
      </c>
      <c r="C8" s="1145">
        <v>2200</v>
      </c>
      <c r="D8" s="1146"/>
    </row>
    <row r="9" spans="1:7">
      <c r="B9" s="192">
        <v>2018</v>
      </c>
      <c r="C9" s="1145">
        <v>1800</v>
      </c>
      <c r="D9" s="1146"/>
    </row>
    <row r="10" spans="1:7">
      <c r="B10" s="192">
        <v>2017</v>
      </c>
      <c r="C10" s="1145">
        <v>1600</v>
      </c>
      <c r="D10" s="1146"/>
    </row>
    <row r="11" spans="1:7">
      <c r="B11" s="192">
        <v>2016</v>
      </c>
      <c r="C11" s="1145">
        <v>1580</v>
      </c>
      <c r="D11" s="1146"/>
    </row>
    <row r="12" spans="1:7">
      <c r="B12" s="192">
        <v>2015</v>
      </c>
      <c r="C12" s="1145">
        <v>1500</v>
      </c>
      <c r="D12" s="1146"/>
    </row>
    <row r="13" spans="1:7">
      <c r="B13" s="192">
        <v>2014</v>
      </c>
      <c r="C13" s="1145">
        <v>1400</v>
      </c>
      <c r="D13" s="1146"/>
    </row>
  </sheetData>
  <mergeCells count="10">
    <mergeCell ref="A2:E3"/>
    <mergeCell ref="C13:D13"/>
    <mergeCell ref="C5:D5"/>
    <mergeCell ref="C8:D8"/>
    <mergeCell ref="C9:D9"/>
    <mergeCell ref="C10:D10"/>
    <mergeCell ref="C11:D11"/>
    <mergeCell ref="C12:D12"/>
    <mergeCell ref="C7:D7"/>
    <mergeCell ref="C6:D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5"/>
  <sheetViews>
    <sheetView showGridLines="0" topLeftCell="A68" workbookViewId="0">
      <selection activeCell="B57" sqref="B57:K57"/>
    </sheetView>
  </sheetViews>
  <sheetFormatPr defaultRowHeight="15"/>
  <cols>
    <col min="10" max="10" width="20.5703125" customWidth="1"/>
  </cols>
  <sheetData>
    <row r="1" spans="2:11" ht="15.75" thickBot="1"/>
    <row r="2" spans="2:11">
      <c r="C2" s="1152" t="s">
        <v>1161</v>
      </c>
      <c r="D2" s="1153"/>
      <c r="E2" s="1153"/>
      <c r="F2" s="1153"/>
      <c r="G2" s="1153"/>
      <c r="H2" s="1153"/>
      <c r="I2" s="1153"/>
      <c r="J2" s="1154"/>
    </row>
    <row r="3" spans="2:11" ht="15.75" thickBot="1">
      <c r="C3" s="1155"/>
      <c r="D3" s="1156"/>
      <c r="E3" s="1156"/>
      <c r="F3" s="1156"/>
      <c r="G3" s="1156"/>
      <c r="H3" s="1156"/>
      <c r="I3" s="1156"/>
      <c r="J3" s="1157"/>
    </row>
    <row r="4" spans="2:11" ht="15.75" thickBot="1"/>
    <row r="5" spans="2:11">
      <c r="B5" s="1149" t="s">
        <v>1162</v>
      </c>
      <c r="C5" s="1150"/>
      <c r="D5" s="1150"/>
      <c r="E5" s="1150"/>
      <c r="F5" s="1150"/>
      <c r="G5" s="1150"/>
      <c r="H5" s="1150"/>
      <c r="I5" s="1150"/>
      <c r="J5" s="1150"/>
      <c r="K5" s="1151"/>
    </row>
    <row r="6" spans="2:11" ht="15" customHeight="1">
      <c r="B6" s="1158" t="s">
        <v>1198</v>
      </c>
      <c r="C6" s="1159"/>
      <c r="D6" s="1159"/>
      <c r="E6" s="1159"/>
      <c r="F6" s="1159"/>
      <c r="G6" s="1159"/>
      <c r="H6" s="1159"/>
      <c r="I6" s="1159"/>
      <c r="J6" s="1159"/>
      <c r="K6" s="1160"/>
    </row>
    <row r="7" spans="2:11">
      <c r="B7" s="1161"/>
      <c r="C7" s="1162"/>
      <c r="D7" s="1162"/>
      <c r="E7" s="1162"/>
      <c r="F7" s="1162"/>
      <c r="G7" s="1162"/>
      <c r="H7" s="1162"/>
      <c r="I7" s="1162"/>
      <c r="J7" s="1162"/>
      <c r="K7" s="1163"/>
    </row>
    <row r="8" spans="2:11">
      <c r="B8" s="1161"/>
      <c r="C8" s="1162"/>
      <c r="D8" s="1162"/>
      <c r="E8" s="1162"/>
      <c r="F8" s="1162"/>
      <c r="G8" s="1162"/>
      <c r="H8" s="1162"/>
      <c r="I8" s="1162"/>
      <c r="J8" s="1162"/>
      <c r="K8" s="1163"/>
    </row>
    <row r="9" spans="2:11">
      <c r="B9" s="1161"/>
      <c r="C9" s="1162"/>
      <c r="D9" s="1162"/>
      <c r="E9" s="1162"/>
      <c r="F9" s="1162"/>
      <c r="G9" s="1162"/>
      <c r="H9" s="1162"/>
      <c r="I9" s="1162"/>
      <c r="J9" s="1162"/>
      <c r="K9" s="1163"/>
    </row>
    <row r="10" spans="2:11" ht="23.25" customHeight="1">
      <c r="B10" s="1161"/>
      <c r="C10" s="1162"/>
      <c r="D10" s="1162"/>
      <c r="E10" s="1162"/>
      <c r="F10" s="1162"/>
      <c r="G10" s="1162"/>
      <c r="H10" s="1162"/>
      <c r="I10" s="1162"/>
      <c r="J10" s="1162"/>
      <c r="K10" s="1163"/>
    </row>
    <row r="11" spans="2:11" ht="9.75" hidden="1" customHeight="1">
      <c r="B11" s="1161"/>
      <c r="C11" s="1162"/>
      <c r="D11" s="1162"/>
      <c r="E11" s="1162"/>
      <c r="F11" s="1162"/>
      <c r="G11" s="1162"/>
      <c r="H11" s="1162"/>
      <c r="I11" s="1162"/>
      <c r="J11" s="1162"/>
      <c r="K11" s="1163"/>
    </row>
    <row r="12" spans="2:11" ht="15" hidden="1" customHeight="1">
      <c r="B12" s="1161"/>
      <c r="C12" s="1162"/>
      <c r="D12" s="1162"/>
      <c r="E12" s="1162"/>
      <c r="F12" s="1162"/>
      <c r="G12" s="1162"/>
      <c r="H12" s="1162"/>
      <c r="I12" s="1162"/>
      <c r="J12" s="1162"/>
      <c r="K12" s="1163"/>
    </row>
    <row r="13" spans="2:11" ht="15" hidden="1" customHeight="1">
      <c r="B13" s="1161"/>
      <c r="C13" s="1162"/>
      <c r="D13" s="1162"/>
      <c r="E13" s="1162"/>
      <c r="F13" s="1162"/>
      <c r="G13" s="1162"/>
      <c r="H13" s="1162"/>
      <c r="I13" s="1162"/>
      <c r="J13" s="1162"/>
      <c r="K13" s="1163"/>
    </row>
    <row r="14" spans="2:11" ht="18" customHeight="1">
      <c r="B14" s="1164" t="s">
        <v>1163</v>
      </c>
      <c r="C14" s="1162"/>
      <c r="D14" s="1162"/>
      <c r="E14" s="1162"/>
      <c r="F14" s="1162"/>
      <c r="G14" s="1162"/>
      <c r="H14" s="1162"/>
      <c r="I14" s="1162"/>
      <c r="J14" s="1162"/>
      <c r="K14" s="1163"/>
    </row>
    <row r="15" spans="2:11">
      <c r="B15" s="1161"/>
      <c r="C15" s="1162"/>
      <c r="D15" s="1162"/>
      <c r="E15" s="1162"/>
      <c r="F15" s="1162"/>
      <c r="G15" s="1162"/>
      <c r="H15" s="1162"/>
      <c r="I15" s="1162"/>
      <c r="J15" s="1162"/>
      <c r="K15" s="1163"/>
    </row>
    <row r="16" spans="2:11" ht="9" customHeight="1" thickBot="1">
      <c r="B16" s="1165"/>
      <c r="C16" s="1166"/>
      <c r="D16" s="1166"/>
      <c r="E16" s="1166"/>
      <c r="F16" s="1166"/>
      <c r="G16" s="1166"/>
      <c r="H16" s="1166"/>
      <c r="I16" s="1166"/>
      <c r="J16" s="1166"/>
      <c r="K16" s="1167"/>
    </row>
    <row r="17" spans="2:11">
      <c r="B17" s="1149" t="s">
        <v>1164</v>
      </c>
      <c r="C17" s="1150"/>
      <c r="D17" s="1150"/>
      <c r="E17" s="1150"/>
      <c r="F17" s="1150"/>
      <c r="G17" s="1150"/>
      <c r="H17" s="1150"/>
      <c r="I17" s="1150"/>
      <c r="J17" s="1150"/>
      <c r="K17" s="1151"/>
    </row>
    <row r="18" spans="2:11">
      <c r="B18" s="1158" t="s">
        <v>1165</v>
      </c>
      <c r="C18" s="1168"/>
      <c r="D18" s="1168"/>
      <c r="E18" s="1168"/>
      <c r="F18" s="1168"/>
      <c r="G18" s="1168"/>
      <c r="H18" s="1168"/>
      <c r="I18" s="1168"/>
      <c r="J18" s="1168"/>
      <c r="K18" s="1169"/>
    </row>
    <row r="19" spans="2:11">
      <c r="B19" s="1164"/>
      <c r="C19" s="1170"/>
      <c r="D19" s="1170"/>
      <c r="E19" s="1170"/>
      <c r="F19" s="1170"/>
      <c r="G19" s="1170"/>
      <c r="H19" s="1170"/>
      <c r="I19" s="1170"/>
      <c r="J19" s="1170"/>
      <c r="K19" s="1171"/>
    </row>
    <row r="20" spans="2:11" ht="27" customHeight="1" thickBot="1">
      <c r="B20" s="1172"/>
      <c r="C20" s="1173"/>
      <c r="D20" s="1173"/>
      <c r="E20" s="1173"/>
      <c r="F20" s="1173"/>
      <c r="G20" s="1173"/>
      <c r="H20" s="1173"/>
      <c r="I20" s="1173"/>
      <c r="J20" s="1173"/>
      <c r="K20" s="1174"/>
    </row>
    <row r="21" spans="2:11">
      <c r="B21" s="1149" t="s">
        <v>1166</v>
      </c>
      <c r="C21" s="1150"/>
      <c r="D21" s="1150"/>
      <c r="E21" s="1150"/>
      <c r="F21" s="1150"/>
      <c r="G21" s="1150"/>
      <c r="H21" s="1150"/>
      <c r="I21" s="1150"/>
      <c r="J21" s="1150"/>
      <c r="K21" s="1151"/>
    </row>
    <row r="22" spans="2:11">
      <c r="B22" s="1158" t="s">
        <v>1167</v>
      </c>
      <c r="C22" s="1168"/>
      <c r="D22" s="1168"/>
      <c r="E22" s="1168"/>
      <c r="F22" s="1168"/>
      <c r="G22" s="1168"/>
      <c r="H22" s="1168"/>
      <c r="I22" s="1168"/>
      <c r="J22" s="1168"/>
      <c r="K22" s="1169"/>
    </row>
    <row r="23" spans="2:11">
      <c r="B23" s="1164"/>
      <c r="C23" s="1170"/>
      <c r="D23" s="1170"/>
      <c r="E23" s="1170"/>
      <c r="F23" s="1170"/>
      <c r="G23" s="1170"/>
      <c r="H23" s="1170"/>
      <c r="I23" s="1170"/>
      <c r="J23" s="1170"/>
      <c r="K23" s="1171"/>
    </row>
    <row r="24" spans="2:11">
      <c r="B24" s="1164"/>
      <c r="C24" s="1170"/>
      <c r="D24" s="1170"/>
      <c r="E24" s="1170"/>
      <c r="F24" s="1170"/>
      <c r="G24" s="1170"/>
      <c r="H24" s="1170"/>
      <c r="I24" s="1170"/>
      <c r="J24" s="1170"/>
      <c r="K24" s="1171"/>
    </row>
    <row r="25" spans="2:11">
      <c r="B25" s="1164"/>
      <c r="C25" s="1170"/>
      <c r="D25" s="1170"/>
      <c r="E25" s="1170"/>
      <c r="F25" s="1170"/>
      <c r="G25" s="1170"/>
      <c r="H25" s="1170"/>
      <c r="I25" s="1170"/>
      <c r="J25" s="1170"/>
      <c r="K25" s="1171"/>
    </row>
    <row r="26" spans="2:11">
      <c r="B26" s="1164"/>
      <c r="C26" s="1170"/>
      <c r="D26" s="1170"/>
      <c r="E26" s="1170"/>
      <c r="F26" s="1170"/>
      <c r="G26" s="1170"/>
      <c r="H26" s="1170"/>
      <c r="I26" s="1170"/>
      <c r="J26" s="1170"/>
      <c r="K26" s="1171"/>
    </row>
    <row r="27" spans="2:11">
      <c r="B27" s="1128" t="s">
        <v>1168</v>
      </c>
      <c r="C27" s="1129"/>
      <c r="D27" s="1129"/>
      <c r="E27" s="1129"/>
      <c r="F27" s="1129"/>
      <c r="G27" s="1129"/>
      <c r="H27" s="1129"/>
      <c r="I27" s="1129"/>
      <c r="J27" s="1129"/>
      <c r="K27" s="1130"/>
    </row>
    <row r="28" spans="2:11">
      <c r="B28" s="1128"/>
      <c r="C28" s="1129"/>
      <c r="D28" s="1129"/>
      <c r="E28" s="1129"/>
      <c r="F28" s="1129"/>
      <c r="G28" s="1129"/>
      <c r="H28" s="1129"/>
      <c r="I28" s="1129"/>
      <c r="J28" s="1129"/>
      <c r="K28" s="1130"/>
    </row>
    <row r="29" spans="2:11">
      <c r="B29" s="1128"/>
      <c r="C29" s="1129"/>
      <c r="D29" s="1129"/>
      <c r="E29" s="1129"/>
      <c r="F29" s="1129"/>
      <c r="G29" s="1129"/>
      <c r="H29" s="1129"/>
      <c r="I29" s="1129"/>
      <c r="J29" s="1129"/>
      <c r="K29" s="1130"/>
    </row>
    <row r="30" spans="2:11">
      <c r="B30" s="1128"/>
      <c r="C30" s="1129"/>
      <c r="D30" s="1129"/>
      <c r="E30" s="1129"/>
      <c r="F30" s="1129"/>
      <c r="G30" s="1129"/>
      <c r="H30" s="1129"/>
      <c r="I30" s="1129"/>
      <c r="J30" s="1129"/>
      <c r="K30" s="1130"/>
    </row>
    <row r="31" spans="2:11" ht="15.75" thickBot="1">
      <c r="B31" s="1175"/>
      <c r="C31" s="1176"/>
      <c r="D31" s="1176"/>
      <c r="E31" s="1176"/>
      <c r="F31" s="1176"/>
      <c r="G31" s="1176"/>
      <c r="H31" s="1176"/>
      <c r="I31" s="1176"/>
      <c r="J31" s="1176"/>
      <c r="K31" s="1177"/>
    </row>
    <row r="32" spans="2:11">
      <c r="B32" s="1149" t="s">
        <v>1169</v>
      </c>
      <c r="C32" s="1150"/>
      <c r="D32" s="1150"/>
      <c r="E32" s="1150"/>
      <c r="F32" s="1150"/>
      <c r="G32" s="1150"/>
      <c r="H32" s="1150"/>
      <c r="I32" s="1150"/>
      <c r="J32" s="1150"/>
      <c r="K32" s="1151"/>
    </row>
    <row r="33" spans="2:11" ht="2.25" customHeight="1">
      <c r="B33" s="1158" t="s">
        <v>1170</v>
      </c>
      <c r="C33" s="1168"/>
      <c r="D33" s="1168"/>
      <c r="E33" s="1168"/>
      <c r="F33" s="1168"/>
      <c r="G33" s="1168"/>
      <c r="H33" s="1168"/>
      <c r="I33" s="1168"/>
      <c r="J33" s="1168"/>
      <c r="K33" s="1169"/>
    </row>
    <row r="34" spans="2:11">
      <c r="B34" s="1164"/>
      <c r="C34" s="1170"/>
      <c r="D34" s="1170"/>
      <c r="E34" s="1170"/>
      <c r="F34" s="1170"/>
      <c r="G34" s="1170"/>
      <c r="H34" s="1170"/>
      <c r="I34" s="1170"/>
      <c r="J34" s="1170"/>
      <c r="K34" s="1171"/>
    </row>
    <row r="35" spans="2:11">
      <c r="B35" s="1164"/>
      <c r="C35" s="1170"/>
      <c r="D35" s="1170"/>
      <c r="E35" s="1170"/>
      <c r="F35" s="1170"/>
      <c r="G35" s="1170"/>
      <c r="H35" s="1170"/>
      <c r="I35" s="1170"/>
      <c r="J35" s="1170"/>
      <c r="K35" s="1171"/>
    </row>
    <row r="36" spans="2:11">
      <c r="B36" s="1164"/>
      <c r="C36" s="1170"/>
      <c r="D36" s="1170"/>
      <c r="E36" s="1170"/>
      <c r="F36" s="1170"/>
      <c r="G36" s="1170"/>
      <c r="H36" s="1170"/>
      <c r="I36" s="1170"/>
      <c r="J36" s="1170"/>
      <c r="K36" s="1171"/>
    </row>
    <row r="37" spans="2:11">
      <c r="B37" s="1164"/>
      <c r="C37" s="1170"/>
      <c r="D37" s="1170"/>
      <c r="E37" s="1170"/>
      <c r="F37" s="1170"/>
      <c r="G37" s="1170"/>
      <c r="H37" s="1170"/>
      <c r="I37" s="1170"/>
      <c r="J37" s="1170"/>
      <c r="K37" s="1171"/>
    </row>
    <row r="38" spans="2:11">
      <c r="B38" s="1164"/>
      <c r="C38" s="1170"/>
      <c r="D38" s="1170"/>
      <c r="E38" s="1170"/>
      <c r="F38" s="1170"/>
      <c r="G38" s="1170"/>
      <c r="H38" s="1170"/>
      <c r="I38" s="1170"/>
      <c r="J38" s="1170"/>
      <c r="K38" s="1171"/>
    </row>
    <row r="39" spans="2:11" ht="15.75" thickBot="1">
      <c r="B39" s="1178"/>
      <c r="C39" s="1179"/>
      <c r="D39" s="1179"/>
      <c r="E39" s="1179"/>
      <c r="F39" s="1179"/>
      <c r="G39" s="1179"/>
      <c r="H39" s="1179"/>
      <c r="I39" s="1179"/>
      <c r="J39" s="1179"/>
      <c r="K39" s="1180"/>
    </row>
    <row r="40" spans="2:11">
      <c r="B40" s="1149" t="s">
        <v>1171</v>
      </c>
      <c r="C40" s="1150"/>
      <c r="D40" s="1150"/>
      <c r="E40" s="1150"/>
      <c r="F40" s="1150"/>
      <c r="G40" s="1150"/>
      <c r="H40" s="1150"/>
      <c r="I40" s="1150"/>
      <c r="J40" s="1150"/>
      <c r="K40" s="1151"/>
    </row>
    <row r="41" spans="2:11">
      <c r="B41" s="1181" t="s">
        <v>1172</v>
      </c>
      <c r="C41" s="1182"/>
      <c r="D41" s="1182"/>
      <c r="E41" s="1182"/>
      <c r="F41" s="1182"/>
      <c r="G41" s="1182"/>
      <c r="H41" s="1182"/>
      <c r="I41" s="1182"/>
      <c r="J41" s="1182"/>
      <c r="K41" s="1183"/>
    </row>
    <row r="42" spans="2:11">
      <c r="B42" s="1128"/>
      <c r="C42" s="1129"/>
      <c r="D42" s="1129"/>
      <c r="E42" s="1129"/>
      <c r="F42" s="1129"/>
      <c r="G42" s="1129"/>
      <c r="H42" s="1129"/>
      <c r="I42" s="1129"/>
      <c r="J42" s="1129"/>
      <c r="K42" s="1130"/>
    </row>
    <row r="43" spans="2:11" ht="15.75" thickBot="1">
      <c r="B43" s="1175"/>
      <c r="C43" s="1176"/>
      <c r="D43" s="1176"/>
      <c r="E43" s="1176"/>
      <c r="F43" s="1176"/>
      <c r="G43" s="1176"/>
      <c r="H43" s="1176"/>
      <c r="I43" s="1176"/>
      <c r="J43" s="1176"/>
      <c r="K43" s="1177"/>
    </row>
    <row r="44" spans="2:11" ht="15" customHeight="1">
      <c r="B44" s="1184" t="s">
        <v>1173</v>
      </c>
      <c r="C44" s="1185"/>
      <c r="D44" s="1185"/>
      <c r="E44" s="1185"/>
      <c r="F44" s="1185"/>
      <c r="G44" s="1185"/>
      <c r="H44" s="1185"/>
      <c r="I44" s="1185"/>
      <c r="J44" s="1185"/>
      <c r="K44" s="1186"/>
    </row>
    <row r="45" spans="2:11">
      <c r="B45" s="1187"/>
      <c r="C45" s="1188"/>
      <c r="D45" s="1188"/>
      <c r="E45" s="1188"/>
      <c r="F45" s="1188"/>
      <c r="G45" s="1188"/>
      <c r="H45" s="1188"/>
      <c r="I45" s="1188"/>
      <c r="J45" s="1188"/>
      <c r="K45" s="1189"/>
    </row>
    <row r="46" spans="2:11">
      <c r="B46" s="1158" t="s">
        <v>1174</v>
      </c>
      <c r="C46" s="1168"/>
      <c r="D46" s="1168"/>
      <c r="E46" s="1168"/>
      <c r="F46" s="1168"/>
      <c r="G46" s="1168"/>
      <c r="H46" s="1168"/>
      <c r="I46" s="1168"/>
      <c r="J46" s="1168"/>
      <c r="K46" s="1169"/>
    </row>
    <row r="47" spans="2:11">
      <c r="B47" s="1164"/>
      <c r="C47" s="1170"/>
      <c r="D47" s="1170"/>
      <c r="E47" s="1170"/>
      <c r="F47" s="1170"/>
      <c r="G47" s="1170"/>
      <c r="H47" s="1170"/>
      <c r="I47" s="1170"/>
      <c r="J47" s="1170"/>
      <c r="K47" s="1171"/>
    </row>
    <row r="48" spans="2:11">
      <c r="B48" s="1164"/>
      <c r="C48" s="1170"/>
      <c r="D48" s="1170"/>
      <c r="E48" s="1170"/>
      <c r="F48" s="1170"/>
      <c r="G48" s="1170"/>
      <c r="H48" s="1170"/>
      <c r="I48" s="1170"/>
      <c r="J48" s="1170"/>
      <c r="K48" s="1171"/>
    </row>
    <row r="49" spans="2:11">
      <c r="B49" s="1164"/>
      <c r="C49" s="1170"/>
      <c r="D49" s="1170"/>
      <c r="E49" s="1170"/>
      <c r="F49" s="1170"/>
      <c r="G49" s="1170"/>
      <c r="H49" s="1170"/>
      <c r="I49" s="1170"/>
      <c r="J49" s="1170"/>
      <c r="K49" s="1171"/>
    </row>
    <row r="50" spans="2:11" ht="15.75" thickBot="1">
      <c r="B50" s="1172"/>
      <c r="C50" s="1173"/>
      <c r="D50" s="1173"/>
      <c r="E50" s="1173"/>
      <c r="F50" s="1173"/>
      <c r="G50" s="1173"/>
      <c r="H50" s="1173"/>
      <c r="I50" s="1173"/>
      <c r="J50" s="1173"/>
      <c r="K50" s="1174"/>
    </row>
    <row r="51" spans="2:11" ht="15.75" thickBot="1"/>
    <row r="52" spans="2:11" ht="15.75" thickBot="1">
      <c r="B52" s="1190" t="s">
        <v>1175</v>
      </c>
      <c r="C52" s="1191"/>
      <c r="D52" s="1191"/>
      <c r="E52" s="1191"/>
      <c r="F52" s="1191"/>
      <c r="G52" s="1191"/>
      <c r="H52" s="1191"/>
      <c r="I52" s="1191"/>
      <c r="J52" s="1191"/>
      <c r="K52" s="1192"/>
    </row>
    <row r="53" spans="2:11" ht="15.75" thickBot="1"/>
    <row r="54" spans="2:11">
      <c r="B54" s="1004" t="s">
        <v>1199</v>
      </c>
      <c r="C54" s="1005"/>
      <c r="D54" s="1005"/>
      <c r="E54" s="1005"/>
      <c r="F54" s="1005"/>
      <c r="G54" s="1005"/>
      <c r="H54" s="1005"/>
      <c r="I54" s="1005"/>
      <c r="J54" s="1005"/>
      <c r="K54" s="1006"/>
    </row>
    <row r="55" spans="2:11">
      <c r="B55" s="1164"/>
      <c r="C55" s="1170"/>
      <c r="D55" s="1170"/>
      <c r="E55" s="1170"/>
      <c r="F55" s="1170"/>
      <c r="G55" s="1170"/>
      <c r="H55" s="1170"/>
      <c r="I55" s="1170"/>
      <c r="J55" s="1170"/>
      <c r="K55" s="1171"/>
    </row>
    <row r="56" spans="2:11">
      <c r="B56" s="1164"/>
      <c r="C56" s="1170"/>
      <c r="D56" s="1170"/>
      <c r="E56" s="1170"/>
      <c r="F56" s="1170"/>
      <c r="G56" s="1170"/>
      <c r="H56" s="1170"/>
      <c r="I56" s="1170"/>
      <c r="J56" s="1170"/>
      <c r="K56" s="1171"/>
    </row>
    <row r="57" spans="2:11">
      <c r="B57" s="1193" t="s">
        <v>1176</v>
      </c>
      <c r="C57" s="1194"/>
      <c r="D57" s="1194"/>
      <c r="E57" s="1194"/>
      <c r="F57" s="1194"/>
      <c r="G57" s="1194"/>
      <c r="H57" s="1194"/>
      <c r="I57" s="1194"/>
      <c r="J57" s="1194"/>
      <c r="K57" s="1195"/>
    </row>
    <row r="58" spans="2:11">
      <c r="B58" s="1196" t="s">
        <v>1177</v>
      </c>
      <c r="C58" s="1197"/>
      <c r="D58" s="1197"/>
      <c r="E58" s="1197"/>
      <c r="F58" s="1197"/>
      <c r="G58" s="1197"/>
      <c r="H58" s="1197"/>
      <c r="I58" s="1197"/>
      <c r="J58" s="1197"/>
      <c r="K58" s="1198"/>
    </row>
    <row r="59" spans="2:11">
      <c r="B59" s="1199"/>
      <c r="C59" s="1197"/>
      <c r="D59" s="1197"/>
      <c r="E59" s="1197"/>
      <c r="F59" s="1197"/>
      <c r="G59" s="1197"/>
      <c r="H59" s="1197"/>
      <c r="I59" s="1197"/>
      <c r="J59" s="1197"/>
      <c r="K59" s="1198"/>
    </row>
    <row r="60" spans="2:11" ht="15" customHeight="1">
      <c r="B60" s="227" t="s">
        <v>1178</v>
      </c>
      <c r="C60" s="225"/>
      <c r="D60" s="225"/>
      <c r="E60" s="225"/>
      <c r="F60" s="225"/>
      <c r="G60" s="225"/>
      <c r="H60" s="225"/>
      <c r="I60" s="225"/>
      <c r="J60" s="225"/>
      <c r="K60" s="226"/>
    </row>
    <row r="61" spans="2:11" ht="22.5" customHeight="1">
      <c r="B61" s="1164" t="s">
        <v>1200</v>
      </c>
      <c r="C61" s="1162"/>
      <c r="D61" s="1162"/>
      <c r="E61" s="1162"/>
      <c r="F61" s="1162"/>
      <c r="G61" s="1162"/>
      <c r="H61" s="1162"/>
      <c r="I61" s="1162"/>
      <c r="J61" s="1162"/>
      <c r="K61" s="1163"/>
    </row>
    <row r="62" spans="2:11" ht="24.75" customHeight="1">
      <c r="B62" s="1161"/>
      <c r="C62" s="1162"/>
      <c r="D62" s="1162"/>
      <c r="E62" s="1162"/>
      <c r="F62" s="1162"/>
      <c r="G62" s="1162"/>
      <c r="H62" s="1162"/>
      <c r="I62" s="1162"/>
      <c r="J62" s="1162"/>
      <c r="K62" s="1163"/>
    </row>
    <row r="63" spans="2:11" ht="54.75" customHeight="1">
      <c r="B63" s="1161"/>
      <c r="C63" s="1162"/>
      <c r="D63" s="1162"/>
      <c r="E63" s="1162"/>
      <c r="F63" s="1162"/>
      <c r="G63" s="1162"/>
      <c r="H63" s="1162"/>
      <c r="I63" s="1162"/>
      <c r="J63" s="1162"/>
      <c r="K63" s="1163"/>
    </row>
    <row r="64" spans="2:11" ht="15" customHeight="1">
      <c r="B64" s="1164" t="s">
        <v>1201</v>
      </c>
      <c r="C64" s="1170"/>
      <c r="D64" s="1170"/>
      <c r="E64" s="1170"/>
      <c r="F64" s="1170"/>
      <c r="G64" s="1170"/>
      <c r="H64" s="1170"/>
      <c r="I64" s="1170"/>
      <c r="J64" s="1170"/>
      <c r="K64" s="1171"/>
    </row>
    <row r="65" spans="2:11" ht="15" customHeight="1">
      <c r="B65" s="1164"/>
      <c r="C65" s="1170"/>
      <c r="D65" s="1170"/>
      <c r="E65" s="1170"/>
      <c r="F65" s="1170"/>
      <c r="G65" s="1170"/>
      <c r="H65" s="1170"/>
      <c r="I65" s="1170"/>
      <c r="J65" s="1170"/>
      <c r="K65" s="1171"/>
    </row>
    <row r="66" spans="2:11">
      <c r="B66" s="1200" t="s">
        <v>1179</v>
      </c>
      <c r="C66" s="1201"/>
      <c r="D66" s="1201"/>
      <c r="E66" s="1201"/>
      <c r="F66" s="1201"/>
      <c r="G66" s="1201"/>
      <c r="H66" s="1201"/>
      <c r="I66" s="1201"/>
      <c r="J66" s="1201"/>
      <c r="K66" s="1202"/>
    </row>
    <row r="67" spans="2:11">
      <c r="B67" s="1164" t="s">
        <v>1180</v>
      </c>
      <c r="C67" s="1170"/>
      <c r="D67" s="1170"/>
      <c r="E67" s="1170"/>
      <c r="F67" s="1170"/>
      <c r="G67" s="1170"/>
      <c r="H67" s="1170"/>
      <c r="I67" s="1170"/>
      <c r="J67" s="1170"/>
      <c r="K67" s="1171"/>
    </row>
    <row r="68" spans="2:11">
      <c r="B68" s="1164"/>
      <c r="C68" s="1170"/>
      <c r="D68" s="1170"/>
      <c r="E68" s="1170"/>
      <c r="F68" s="1170"/>
      <c r="G68" s="1170"/>
      <c r="H68" s="1170"/>
      <c r="I68" s="1170"/>
      <c r="J68" s="1170"/>
      <c r="K68" s="1171"/>
    </row>
    <row r="69" spans="2:11" ht="15" customHeight="1">
      <c r="B69" s="1164" t="s">
        <v>1181</v>
      </c>
      <c r="C69" s="1170"/>
      <c r="D69" s="1170"/>
      <c r="E69" s="1170"/>
      <c r="F69" s="1170"/>
      <c r="G69" s="1170"/>
      <c r="H69" s="1170"/>
      <c r="I69" s="1170"/>
      <c r="J69" s="1170"/>
      <c r="K69" s="1171"/>
    </row>
    <row r="70" spans="2:11">
      <c r="B70" s="1164"/>
      <c r="C70" s="1170"/>
      <c r="D70" s="1170"/>
      <c r="E70" s="1170"/>
      <c r="F70" s="1170"/>
      <c r="G70" s="1170"/>
      <c r="H70" s="1170"/>
      <c r="I70" s="1170"/>
      <c r="J70" s="1170"/>
      <c r="K70" s="1171"/>
    </row>
    <row r="71" spans="2:11">
      <c r="B71" s="1164"/>
      <c r="C71" s="1170"/>
      <c r="D71" s="1170"/>
      <c r="E71" s="1170"/>
      <c r="F71" s="1170"/>
      <c r="G71" s="1170"/>
      <c r="H71" s="1170"/>
      <c r="I71" s="1170"/>
      <c r="J71" s="1170"/>
      <c r="K71" s="1171"/>
    </row>
    <row r="72" spans="2:11">
      <c r="B72" s="1164"/>
      <c r="C72" s="1170"/>
      <c r="D72" s="1170"/>
      <c r="E72" s="1170"/>
      <c r="F72" s="1170"/>
      <c r="G72" s="1170"/>
      <c r="H72" s="1170"/>
      <c r="I72" s="1170"/>
      <c r="J72" s="1170"/>
      <c r="K72" s="1171"/>
    </row>
    <row r="73" spans="2:11">
      <c r="B73" s="1164"/>
      <c r="C73" s="1170"/>
      <c r="D73" s="1170"/>
      <c r="E73" s="1170"/>
      <c r="F73" s="1170"/>
      <c r="G73" s="1170"/>
      <c r="H73" s="1170"/>
      <c r="I73" s="1170"/>
      <c r="J73" s="1170"/>
      <c r="K73" s="1171"/>
    </row>
    <row r="74" spans="2:11">
      <c r="B74" s="1164"/>
      <c r="C74" s="1170"/>
      <c r="D74" s="1170"/>
      <c r="E74" s="1170"/>
      <c r="F74" s="1170"/>
      <c r="G74" s="1170"/>
      <c r="H74" s="1170"/>
      <c r="I74" s="1170"/>
      <c r="J74" s="1170"/>
      <c r="K74" s="1171"/>
    </row>
    <row r="75" spans="2:11">
      <c r="B75" s="1164"/>
      <c r="C75" s="1170"/>
      <c r="D75" s="1170"/>
      <c r="E75" s="1170"/>
      <c r="F75" s="1170"/>
      <c r="G75" s="1170"/>
      <c r="H75" s="1170"/>
      <c r="I75" s="1170"/>
      <c r="J75" s="1170"/>
      <c r="K75" s="1171"/>
    </row>
    <row r="76" spans="2:11">
      <c r="B76" s="1164"/>
      <c r="C76" s="1170"/>
      <c r="D76" s="1170"/>
      <c r="E76" s="1170"/>
      <c r="F76" s="1170"/>
      <c r="G76" s="1170"/>
      <c r="H76" s="1170"/>
      <c r="I76" s="1170"/>
      <c r="J76" s="1170"/>
      <c r="K76" s="1171"/>
    </row>
    <row r="77" spans="2:11" ht="3.75" hidden="1" customHeight="1">
      <c r="B77" s="1164"/>
      <c r="C77" s="1170"/>
      <c r="D77" s="1170"/>
      <c r="E77" s="1170"/>
      <c r="F77" s="1170"/>
      <c r="G77" s="1170"/>
      <c r="H77" s="1170"/>
      <c r="I77" s="1170"/>
      <c r="J77" s="1170"/>
      <c r="K77" s="1171"/>
    </row>
    <row r="78" spans="2:11" ht="15" customHeight="1">
      <c r="B78" s="1164" t="s">
        <v>1182</v>
      </c>
      <c r="C78" s="1170"/>
      <c r="D78" s="1170"/>
      <c r="E78" s="1170"/>
      <c r="F78" s="1170"/>
      <c r="G78" s="1170"/>
      <c r="H78" s="1170"/>
      <c r="I78" s="1170"/>
      <c r="J78" s="1170"/>
      <c r="K78" s="1171"/>
    </row>
    <row r="79" spans="2:11">
      <c r="B79" s="1164"/>
      <c r="C79" s="1170"/>
      <c r="D79" s="1170"/>
      <c r="E79" s="1170"/>
      <c r="F79" s="1170"/>
      <c r="G79" s="1170"/>
      <c r="H79" s="1170"/>
      <c r="I79" s="1170"/>
      <c r="J79" s="1170"/>
      <c r="K79" s="1171"/>
    </row>
    <row r="80" spans="2:11">
      <c r="B80" s="1164"/>
      <c r="C80" s="1170"/>
      <c r="D80" s="1170"/>
      <c r="E80" s="1170"/>
      <c r="F80" s="1170"/>
      <c r="G80" s="1170"/>
      <c r="H80" s="1170"/>
      <c r="I80" s="1170"/>
      <c r="J80" s="1170"/>
      <c r="K80" s="1171"/>
    </row>
    <row r="81" spans="2:11">
      <c r="B81" s="1164"/>
      <c r="C81" s="1170"/>
      <c r="D81" s="1170"/>
      <c r="E81" s="1170"/>
      <c r="F81" s="1170"/>
      <c r="G81" s="1170"/>
      <c r="H81" s="1170"/>
      <c r="I81" s="1170"/>
      <c r="J81" s="1170"/>
      <c r="K81" s="1171"/>
    </row>
    <row r="82" spans="2:11">
      <c r="B82" s="1164"/>
      <c r="C82" s="1170"/>
      <c r="D82" s="1170"/>
      <c r="E82" s="1170"/>
      <c r="F82" s="1170"/>
      <c r="G82" s="1170"/>
      <c r="H82" s="1170"/>
      <c r="I82" s="1170"/>
      <c r="J82" s="1170"/>
      <c r="K82" s="1171"/>
    </row>
    <row r="83" spans="2:11">
      <c r="B83" s="1164"/>
      <c r="C83" s="1170"/>
      <c r="D83" s="1170"/>
      <c r="E83" s="1170"/>
      <c r="F83" s="1170"/>
      <c r="G83" s="1170"/>
      <c r="H83" s="1170"/>
      <c r="I83" s="1170"/>
      <c r="J83" s="1170"/>
      <c r="K83" s="1171"/>
    </row>
    <row r="84" spans="2:11">
      <c r="B84" s="1164"/>
      <c r="C84" s="1170"/>
      <c r="D84" s="1170"/>
      <c r="E84" s="1170"/>
      <c r="F84" s="1170"/>
      <c r="G84" s="1170"/>
      <c r="H84" s="1170"/>
      <c r="I84" s="1170"/>
      <c r="J84" s="1170"/>
      <c r="K84" s="1171"/>
    </row>
    <row r="85" spans="2:11">
      <c r="B85" s="1164"/>
      <c r="C85" s="1170"/>
      <c r="D85" s="1170"/>
      <c r="E85" s="1170"/>
      <c r="F85" s="1170"/>
      <c r="G85" s="1170"/>
      <c r="H85" s="1170"/>
      <c r="I85" s="1170"/>
      <c r="J85" s="1170"/>
      <c r="K85" s="1171"/>
    </row>
    <row r="86" spans="2:11">
      <c r="B86" s="1164"/>
      <c r="C86" s="1170"/>
      <c r="D86" s="1170"/>
      <c r="E86" s="1170"/>
      <c r="F86" s="1170"/>
      <c r="G86" s="1170"/>
      <c r="H86" s="1170"/>
      <c r="I86" s="1170"/>
      <c r="J86" s="1170"/>
      <c r="K86" s="1171"/>
    </row>
    <row r="87" spans="2:11" hidden="1">
      <c r="B87" s="1164" t="s">
        <v>1183</v>
      </c>
      <c r="C87" s="1170"/>
      <c r="D87" s="1170"/>
      <c r="E87" s="1170"/>
      <c r="F87" s="1170"/>
      <c r="G87" s="1170"/>
      <c r="H87" s="1170"/>
      <c r="I87" s="1170"/>
      <c r="J87" s="1170"/>
      <c r="K87" s="1171"/>
    </row>
    <row r="88" spans="2:11" hidden="1">
      <c r="B88" s="1164"/>
      <c r="C88" s="1170"/>
      <c r="D88" s="1170"/>
      <c r="E88" s="1170"/>
      <c r="F88" s="1170"/>
      <c r="G88" s="1170"/>
      <c r="H88" s="1170"/>
      <c r="I88" s="1170"/>
      <c r="J88" s="1170"/>
      <c r="K88" s="1171"/>
    </row>
    <row r="89" spans="2:11">
      <c r="B89" s="1164"/>
      <c r="C89" s="1170"/>
      <c r="D89" s="1170"/>
      <c r="E89" s="1170"/>
      <c r="F89" s="1170"/>
      <c r="G89" s="1170"/>
      <c r="H89" s="1170"/>
      <c r="I89" s="1170"/>
      <c r="J89" s="1170"/>
      <c r="K89" s="1171"/>
    </row>
    <row r="90" spans="2:11">
      <c r="B90" s="1164"/>
      <c r="C90" s="1170"/>
      <c r="D90" s="1170"/>
      <c r="E90" s="1170"/>
      <c r="F90" s="1170"/>
      <c r="G90" s="1170"/>
      <c r="H90" s="1170"/>
      <c r="I90" s="1170"/>
      <c r="J90" s="1170"/>
      <c r="K90" s="1171"/>
    </row>
    <row r="91" spans="2:11">
      <c r="B91" s="1164"/>
      <c r="C91" s="1170"/>
      <c r="D91" s="1170"/>
      <c r="E91" s="1170"/>
      <c r="F91" s="1170"/>
      <c r="G91" s="1170"/>
      <c r="H91" s="1170"/>
      <c r="I91" s="1170"/>
      <c r="J91" s="1170"/>
      <c r="K91" s="1171"/>
    </row>
    <row r="92" spans="2:11">
      <c r="B92" s="1164"/>
      <c r="C92" s="1170"/>
      <c r="D92" s="1170"/>
      <c r="E92" s="1170"/>
      <c r="F92" s="1170"/>
      <c r="G92" s="1170"/>
      <c r="H92" s="1170"/>
      <c r="I92" s="1170"/>
      <c r="J92" s="1170"/>
      <c r="K92" s="1171"/>
    </row>
    <row r="93" spans="2:11">
      <c r="B93" s="1164"/>
      <c r="C93" s="1170"/>
      <c r="D93" s="1170"/>
      <c r="E93" s="1170"/>
      <c r="F93" s="1170"/>
      <c r="G93" s="1170"/>
      <c r="H93" s="1170"/>
      <c r="I93" s="1170"/>
      <c r="J93" s="1170"/>
      <c r="K93" s="1171"/>
    </row>
    <row r="94" spans="2:11" ht="8.25" hidden="1" customHeight="1">
      <c r="B94" s="1164"/>
      <c r="C94" s="1170"/>
      <c r="D94" s="1170"/>
      <c r="E94" s="1170"/>
      <c r="F94" s="1170"/>
      <c r="G94" s="1170"/>
      <c r="H94" s="1170"/>
      <c r="I94" s="1170"/>
      <c r="J94" s="1170"/>
      <c r="K94" s="1171"/>
    </row>
    <row r="95" spans="2:11">
      <c r="B95" s="969"/>
      <c r="C95" s="969"/>
      <c r="D95" s="969"/>
      <c r="E95" s="969"/>
      <c r="F95" s="969"/>
      <c r="G95" s="969"/>
      <c r="H95" s="969"/>
      <c r="I95" s="969"/>
      <c r="J95" s="969"/>
      <c r="K95" s="969"/>
    </row>
  </sheetData>
  <mergeCells count="27">
    <mergeCell ref="B87:K94"/>
    <mergeCell ref="B95:K95"/>
    <mergeCell ref="B66:K66"/>
    <mergeCell ref="B67:K68"/>
    <mergeCell ref="B69:K77"/>
    <mergeCell ref="B78:K86"/>
    <mergeCell ref="B61:K63"/>
    <mergeCell ref="B64:K65"/>
    <mergeCell ref="B33:K39"/>
    <mergeCell ref="B40:K40"/>
    <mergeCell ref="B41:K43"/>
    <mergeCell ref="B44:K45"/>
    <mergeCell ref="B46:K50"/>
    <mergeCell ref="B52:K52"/>
    <mergeCell ref="B54:K56"/>
    <mergeCell ref="B57:K57"/>
    <mergeCell ref="B58:K59"/>
    <mergeCell ref="B32:K32"/>
    <mergeCell ref="C2:J3"/>
    <mergeCell ref="B5:K5"/>
    <mergeCell ref="B6:K13"/>
    <mergeCell ref="B14:K16"/>
    <mergeCell ref="B18:K20"/>
    <mergeCell ref="B17:K17"/>
    <mergeCell ref="B21:K21"/>
    <mergeCell ref="B22:K26"/>
    <mergeCell ref="B27:K31"/>
  </mergeCells>
  <hyperlinks>
    <hyperlink ref="B66:K66" r:id="rId1" display=" http://www.gib.gov.tr/node/124525"/>
  </hyperlinks>
  <pageMargins left="0.7" right="0.7" top="0.75" bottom="0.75" header="0.3" footer="0.3"/>
  <pageSetup paperSize="9"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7"/>
  <sheetViews>
    <sheetView showGridLines="0" workbookViewId="0">
      <selection activeCell="D296" sqref="D296"/>
    </sheetView>
  </sheetViews>
  <sheetFormatPr defaultRowHeight="15"/>
  <cols>
    <col min="1" max="1" width="5.5703125" customWidth="1"/>
    <col min="8" max="8" width="12.28515625" customWidth="1"/>
  </cols>
  <sheetData>
    <row r="1" spans="2:10" ht="15.75" thickBot="1"/>
    <row r="2" spans="2:10" ht="17.25">
      <c r="B2" s="1203" t="s">
        <v>1184</v>
      </c>
      <c r="C2" s="1204"/>
      <c r="D2" s="1204"/>
      <c r="E2" s="1204"/>
      <c r="F2" s="1204"/>
      <c r="G2" s="1204"/>
      <c r="H2" s="1204"/>
      <c r="I2" s="1204"/>
      <c r="J2" s="1205"/>
    </row>
    <row r="3" spans="2:10">
      <c r="B3" s="1206" t="s">
        <v>1185</v>
      </c>
      <c r="C3" s="1121"/>
      <c r="D3" s="1121"/>
      <c r="E3" s="1121"/>
      <c r="F3" s="1121"/>
      <c r="G3" s="1121"/>
      <c r="H3" s="1121"/>
      <c r="I3" s="1103" t="s">
        <v>1604</v>
      </c>
      <c r="J3" s="1049"/>
    </row>
    <row r="4" spans="2:10">
      <c r="B4" s="1206" t="s">
        <v>1186</v>
      </c>
      <c r="C4" s="1121"/>
      <c r="D4" s="1121"/>
      <c r="E4" s="1121"/>
      <c r="F4" s="1121"/>
      <c r="G4" s="1121"/>
      <c r="H4" s="1121"/>
      <c r="I4" s="1145">
        <v>48000</v>
      </c>
      <c r="J4" s="967"/>
    </row>
    <row r="5" spans="2:10" ht="30.75" customHeight="1" thickBot="1">
      <c r="B5" s="1207" t="s">
        <v>1187</v>
      </c>
      <c r="C5" s="1208"/>
      <c r="D5" s="1208"/>
      <c r="E5" s="1208"/>
      <c r="F5" s="1208"/>
      <c r="G5" s="1208"/>
      <c r="H5" s="1208"/>
      <c r="I5" s="1209">
        <v>142000</v>
      </c>
      <c r="J5" s="999"/>
    </row>
    <row r="277" spans="2:3" ht="15.75" thickBot="1"/>
    <row r="278" spans="2:3" ht="15.75" thickBot="1">
      <c r="B278" s="627" t="s">
        <v>1721</v>
      </c>
    </row>
    <row r="279" spans="2:3" ht="17.25">
      <c r="B279" s="629" t="s">
        <v>1722</v>
      </c>
      <c r="C279" s="632">
        <v>2021</v>
      </c>
    </row>
    <row r="280" spans="2:3" ht="15.75">
      <c r="B280" s="626" t="s">
        <v>1723</v>
      </c>
      <c r="C280" s="633" t="s">
        <v>1726</v>
      </c>
    </row>
    <row r="281" spans="2:3" ht="15.75">
      <c r="B281" s="626" t="s">
        <v>1724</v>
      </c>
      <c r="C281" s="633" t="s">
        <v>1727</v>
      </c>
    </row>
    <row r="282" spans="2:3" ht="15.75">
      <c r="B282" s="626" t="s">
        <v>1725</v>
      </c>
      <c r="C282" s="633" t="s">
        <v>1728</v>
      </c>
    </row>
    <row r="292" spans="2:3" ht="15.75" customHeight="1" thickBot="1"/>
    <row r="293" spans="2:3" ht="15.75" customHeight="1" thickBot="1">
      <c r="B293" s="627" t="s">
        <v>1729</v>
      </c>
      <c r="C293" s="634" t="s">
        <v>2</v>
      </c>
    </row>
    <row r="404" spans="2:2">
      <c r="B404" t="s">
        <v>1717</v>
      </c>
    </row>
    <row r="405" spans="2:2">
      <c r="B405" s="623" t="s">
        <v>1718</v>
      </c>
    </row>
    <row r="406" spans="2:2">
      <c r="B406" s="624" t="s">
        <v>1719</v>
      </c>
    </row>
    <row r="407" spans="2:2">
      <c r="B407" s="625" t="s">
        <v>1720</v>
      </c>
    </row>
  </sheetData>
  <mergeCells count="7">
    <mergeCell ref="B2:J2"/>
    <mergeCell ref="B3:H3"/>
    <mergeCell ref="B5:H5"/>
    <mergeCell ref="B4:H4"/>
    <mergeCell ref="I3:J3"/>
    <mergeCell ref="I4:J4"/>
    <mergeCell ref="I5:J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zoomScale="85" zoomScaleNormal="85" workbookViewId="0"/>
  </sheetViews>
  <sheetFormatPr defaultRowHeight="15"/>
  <cols>
    <col min="1" max="1" width="12.140625" customWidth="1"/>
    <col min="2" max="2" width="41.7109375" customWidth="1"/>
    <col min="3" max="3" width="16" customWidth="1"/>
  </cols>
  <sheetData>
    <row r="1" spans="1:3" ht="45.75" thickBot="1">
      <c r="A1" s="606" t="s">
        <v>1663</v>
      </c>
      <c r="B1" s="606" t="s">
        <v>1664</v>
      </c>
      <c r="C1" s="607" t="s">
        <v>1667</v>
      </c>
    </row>
    <row r="2" spans="1:3" ht="30.75" thickBot="1">
      <c r="A2" s="608" t="s">
        <v>1665</v>
      </c>
      <c r="B2" s="608" t="s">
        <v>1666</v>
      </c>
      <c r="C2" s="609"/>
    </row>
    <row r="3" spans="1:3" ht="37.5" customHeight="1" thickBot="1">
      <c r="A3" s="610"/>
      <c r="B3" s="610" t="s">
        <v>1668</v>
      </c>
      <c r="C3" s="611">
        <v>3600</v>
      </c>
    </row>
    <row r="4" spans="1:3" ht="15.75" thickBot="1">
      <c r="A4" s="1210"/>
      <c r="B4" s="610" t="s">
        <v>1669</v>
      </c>
      <c r="C4" s="612"/>
    </row>
    <row r="5" spans="1:3" ht="86.25" customHeight="1" thickBot="1">
      <c r="A5" s="1211"/>
      <c r="B5" s="610" t="s">
        <v>1670</v>
      </c>
      <c r="C5" s="613" t="s">
        <v>1671</v>
      </c>
    </row>
    <row r="6" spans="1:3" ht="54" customHeight="1" thickBot="1">
      <c r="A6" s="1212"/>
      <c r="B6" s="610" t="s">
        <v>1672</v>
      </c>
      <c r="C6" s="613" t="s">
        <v>1673</v>
      </c>
    </row>
    <row r="7" spans="1:3" ht="45.75" thickBot="1">
      <c r="A7" s="608" t="s">
        <v>1674</v>
      </c>
      <c r="B7" s="608" t="s">
        <v>1675</v>
      </c>
      <c r="C7" s="613">
        <v>43</v>
      </c>
    </row>
    <row r="8" spans="1:3" ht="30.75" thickBot="1">
      <c r="A8" s="608" t="s">
        <v>1676</v>
      </c>
      <c r="B8" s="608" t="s">
        <v>1659</v>
      </c>
      <c r="C8" s="611">
        <v>150000</v>
      </c>
    </row>
    <row r="9" spans="1:3" ht="58.5" customHeight="1" thickBot="1">
      <c r="A9" s="608" t="s">
        <v>1660</v>
      </c>
      <c r="B9" s="608" t="s">
        <v>1661</v>
      </c>
      <c r="C9" s="609"/>
    </row>
    <row r="10" spans="1:3" ht="15.75" thickBot="1">
      <c r="A10" s="1210"/>
      <c r="B10" s="610" t="s">
        <v>1662</v>
      </c>
      <c r="C10" s="614"/>
    </row>
    <row r="11" spans="1:3" ht="15.75" thickBot="1">
      <c r="A11" s="1211"/>
      <c r="B11" s="610" t="s">
        <v>1677</v>
      </c>
      <c r="C11" s="611">
        <v>300000</v>
      </c>
    </row>
    <row r="12" spans="1:3" ht="15.75" thickBot="1">
      <c r="A12" s="1211"/>
      <c r="B12" s="610" t="s">
        <v>1678</v>
      </c>
      <c r="C12" s="611">
        <v>420000</v>
      </c>
    </row>
    <row r="13" spans="1:3" ht="26.25" customHeight="1" thickBot="1">
      <c r="A13" s="1211"/>
      <c r="B13" s="610" t="s">
        <v>1679</v>
      </c>
      <c r="C13" s="611">
        <v>150000</v>
      </c>
    </row>
    <row r="14" spans="1:3" ht="44.25" customHeight="1" thickBot="1">
      <c r="A14" s="1212"/>
      <c r="B14" s="610" t="s">
        <v>1680</v>
      </c>
      <c r="C14" s="611">
        <v>300000</v>
      </c>
    </row>
    <row r="15" spans="1:3" ht="49.5" customHeight="1" thickBot="1">
      <c r="A15" s="608" t="s">
        <v>1681</v>
      </c>
      <c r="B15" s="608" t="s">
        <v>1682</v>
      </c>
      <c r="C15" s="611">
        <v>1500</v>
      </c>
    </row>
    <row r="16" spans="1:3" ht="53.25" customHeight="1" thickBot="1">
      <c r="A16" s="608" t="s">
        <v>1683</v>
      </c>
      <c r="B16" s="608" t="s">
        <v>1684</v>
      </c>
      <c r="C16" s="613">
        <v>4.3</v>
      </c>
    </row>
    <row r="17" spans="1:3" ht="58.5" customHeight="1" thickBot="1">
      <c r="A17" s="608" t="s">
        <v>1685</v>
      </c>
      <c r="B17" s="608" t="s">
        <v>1686</v>
      </c>
      <c r="C17" s="611">
        <v>1500</v>
      </c>
    </row>
    <row r="18" spans="1:3" ht="27" customHeight="1" thickBot="1">
      <c r="A18" s="608" t="s">
        <v>1687</v>
      </c>
      <c r="B18" s="608" t="s">
        <v>1688</v>
      </c>
      <c r="C18" s="609"/>
    </row>
    <row r="19" spans="1:3" ht="22.5" customHeight="1" thickBot="1">
      <c r="A19" s="1210"/>
      <c r="B19" s="610" t="s">
        <v>1689</v>
      </c>
      <c r="C19" s="613">
        <v>19</v>
      </c>
    </row>
    <row r="20" spans="1:3" ht="20.25" customHeight="1" thickBot="1">
      <c r="A20" s="1212"/>
      <c r="B20" s="610" t="s">
        <v>1690</v>
      </c>
      <c r="C20" s="613">
        <v>38</v>
      </c>
    </row>
    <row r="21" spans="1:3" ht="66.75" customHeight="1" thickBot="1">
      <c r="A21" s="608" t="s">
        <v>1691</v>
      </c>
      <c r="B21" s="608" t="s">
        <v>1692</v>
      </c>
      <c r="C21" s="609"/>
    </row>
    <row r="22" spans="1:3" ht="42" customHeight="1" thickBot="1">
      <c r="A22" s="1210"/>
      <c r="B22" s="615" t="s">
        <v>1693</v>
      </c>
      <c r="C22" s="615"/>
    </row>
    <row r="23" spans="1:3" ht="35.25" customHeight="1" thickBot="1">
      <c r="A23" s="1211"/>
      <c r="B23" s="610" t="s">
        <v>672</v>
      </c>
      <c r="C23" s="617">
        <v>240</v>
      </c>
    </row>
    <row r="24" spans="1:3" ht="45.75" customHeight="1" thickBot="1">
      <c r="A24" s="1211"/>
      <c r="B24" s="610" t="s">
        <v>673</v>
      </c>
      <c r="C24" s="613">
        <v>140</v>
      </c>
    </row>
    <row r="25" spans="1:3" ht="21.75" customHeight="1" thickBot="1">
      <c r="A25" s="1211"/>
      <c r="B25" s="610" t="s">
        <v>674</v>
      </c>
      <c r="C25" s="613">
        <v>70</v>
      </c>
    </row>
    <row r="26" spans="1:3" ht="44.25" customHeight="1" thickBot="1">
      <c r="A26" s="1211"/>
      <c r="B26" s="610" t="s">
        <v>675</v>
      </c>
      <c r="C26" s="613">
        <v>32</v>
      </c>
    </row>
    <row r="27" spans="1:3" ht="32.25" customHeight="1" thickBot="1">
      <c r="A27" s="1211"/>
      <c r="B27" s="610" t="s">
        <v>676</v>
      </c>
      <c r="C27" s="613">
        <v>19</v>
      </c>
    </row>
    <row r="28" spans="1:3" ht="23.25" customHeight="1" thickBot="1">
      <c r="A28" s="1211"/>
      <c r="B28" s="610" t="s">
        <v>677</v>
      </c>
      <c r="C28" s="613">
        <v>9</v>
      </c>
    </row>
    <row r="29" spans="1:3" ht="37.5" customHeight="1" thickBot="1">
      <c r="A29" s="1211"/>
      <c r="B29" s="615" t="s">
        <v>1694</v>
      </c>
      <c r="C29" s="615"/>
    </row>
    <row r="30" spans="1:3" ht="45" customHeight="1" thickBot="1">
      <c r="A30" s="1211"/>
      <c r="B30" s="610" t="s">
        <v>672</v>
      </c>
      <c r="C30" s="617">
        <v>130</v>
      </c>
    </row>
    <row r="31" spans="1:3" ht="29.25" thickBot="1">
      <c r="A31" s="1211"/>
      <c r="B31" s="610" t="s">
        <v>673</v>
      </c>
      <c r="C31" s="613">
        <v>70</v>
      </c>
    </row>
    <row r="32" spans="1:3" ht="23.25" customHeight="1" thickBot="1">
      <c r="A32" s="1211"/>
      <c r="B32" s="610" t="s">
        <v>1695</v>
      </c>
      <c r="C32" s="613">
        <v>32</v>
      </c>
    </row>
    <row r="33" spans="1:3" ht="40.5" customHeight="1" thickBot="1">
      <c r="A33" s="1211"/>
      <c r="B33" s="610" t="s">
        <v>675</v>
      </c>
      <c r="C33" s="613">
        <v>19</v>
      </c>
    </row>
    <row r="34" spans="1:3" ht="22.5" customHeight="1" thickBot="1">
      <c r="A34" s="1211"/>
      <c r="B34" s="610" t="s">
        <v>676</v>
      </c>
      <c r="C34" s="613">
        <v>9</v>
      </c>
    </row>
    <row r="35" spans="1:3" ht="20.25" customHeight="1" thickBot="1">
      <c r="A35" s="1212"/>
      <c r="B35" s="610" t="s">
        <v>677</v>
      </c>
      <c r="C35" s="613">
        <v>5</v>
      </c>
    </row>
    <row r="36" spans="1:3" ht="15.75" thickBot="1">
      <c r="A36" s="614"/>
      <c r="B36" s="614"/>
      <c r="C36" s="614"/>
    </row>
    <row r="37" spans="1:3" ht="15.75" thickBot="1">
      <c r="A37" s="612"/>
      <c r="B37" s="612"/>
      <c r="C37" s="616"/>
    </row>
    <row r="38" spans="1:3" ht="15.75" thickBot="1">
      <c r="A38" s="1215" t="s">
        <v>1663</v>
      </c>
      <c r="B38" s="1215" t="s">
        <v>1664</v>
      </c>
      <c r="C38" s="613" t="s">
        <v>1696</v>
      </c>
    </row>
    <row r="39" spans="1:3" ht="30.75" thickBot="1">
      <c r="A39" s="1216"/>
      <c r="B39" s="1216"/>
      <c r="C39" s="613" t="s">
        <v>1697</v>
      </c>
    </row>
    <row r="40" spans="1:3" ht="65.25" customHeight="1" thickBot="1">
      <c r="A40" s="608" t="s">
        <v>1698</v>
      </c>
      <c r="B40" s="608" t="s">
        <v>1699</v>
      </c>
      <c r="C40" s="609"/>
    </row>
    <row r="41" spans="1:3" ht="165" customHeight="1" thickBot="1">
      <c r="A41" s="1210"/>
      <c r="B41" s="610" t="s">
        <v>720</v>
      </c>
      <c r="C41" s="613">
        <v>380</v>
      </c>
    </row>
    <row r="42" spans="1:3" ht="68.25" customHeight="1" thickBot="1">
      <c r="A42" s="1212"/>
      <c r="B42" s="610" t="s">
        <v>1700</v>
      </c>
      <c r="C42" s="611">
        <v>190000</v>
      </c>
    </row>
    <row r="43" spans="1:3" ht="207" customHeight="1" thickBot="1">
      <c r="A43" s="1210"/>
      <c r="B43" s="610" t="s">
        <v>721</v>
      </c>
      <c r="C43" s="613">
        <v>380</v>
      </c>
    </row>
    <row r="44" spans="1:3" ht="54.75" customHeight="1" thickBot="1">
      <c r="A44" s="1211"/>
      <c r="B44" s="610" t="s">
        <v>1701</v>
      </c>
      <c r="C44" s="611">
        <v>19000</v>
      </c>
    </row>
    <row r="45" spans="1:3" ht="27" customHeight="1" thickBot="1">
      <c r="A45" s="1212"/>
      <c r="B45" s="610" t="s">
        <v>1702</v>
      </c>
      <c r="C45" s="611">
        <v>190000</v>
      </c>
    </row>
    <row r="46" spans="1:3" ht="91.5" hidden="1" customHeight="1" thickBot="1">
      <c r="A46" s="610"/>
      <c r="B46" s="610" t="s">
        <v>722</v>
      </c>
      <c r="C46" s="613">
        <v>380</v>
      </c>
    </row>
    <row r="47" spans="1:3" ht="86.25" thickBot="1">
      <c r="A47" s="610"/>
      <c r="B47" s="610" t="s">
        <v>629</v>
      </c>
      <c r="C47" s="611">
        <v>9000</v>
      </c>
    </row>
    <row r="48" spans="1:3" ht="61.5" customHeight="1" thickBot="1">
      <c r="A48" s="610"/>
      <c r="B48" s="610" t="s">
        <v>723</v>
      </c>
      <c r="C48" s="613">
        <v>450</v>
      </c>
    </row>
    <row r="49" spans="1:3" ht="64.5" customHeight="1" thickBot="1">
      <c r="A49" s="1210"/>
      <c r="B49" s="610" t="s">
        <v>724</v>
      </c>
      <c r="C49" s="611">
        <v>1400</v>
      </c>
    </row>
    <row r="50" spans="1:3" ht="57" customHeight="1" thickBot="1">
      <c r="A50" s="1212"/>
      <c r="B50" s="610" t="s">
        <v>1703</v>
      </c>
      <c r="C50" s="611">
        <v>280000</v>
      </c>
    </row>
    <row r="51" spans="1:3" ht="96.75" customHeight="1" thickBot="1">
      <c r="A51" s="610"/>
      <c r="B51" s="610" t="s">
        <v>725</v>
      </c>
      <c r="C51" s="611">
        <v>1900</v>
      </c>
    </row>
    <row r="52" spans="1:3" ht="69" customHeight="1" thickBot="1">
      <c r="A52" s="610"/>
      <c r="B52" s="610" t="s">
        <v>1704</v>
      </c>
      <c r="C52" s="611">
        <v>1400</v>
      </c>
    </row>
    <row r="53" spans="1:3" ht="44.25" customHeight="1" thickBot="1">
      <c r="A53" s="608" t="s">
        <v>1705</v>
      </c>
      <c r="B53" s="608" t="s">
        <v>1706</v>
      </c>
      <c r="C53" s="609"/>
    </row>
    <row r="54" spans="1:3" ht="28.5" customHeight="1" thickBot="1">
      <c r="A54" s="610"/>
      <c r="B54" s="610" t="s">
        <v>1707</v>
      </c>
      <c r="C54" s="613">
        <v>3.1</v>
      </c>
    </row>
    <row r="55" spans="1:3" ht="61.5" customHeight="1" thickBot="1">
      <c r="A55" s="608" t="s">
        <v>1708</v>
      </c>
      <c r="B55" s="1215" t="s">
        <v>1709</v>
      </c>
      <c r="C55" s="1213"/>
    </row>
    <row r="56" spans="1:3" ht="30.75" thickBot="1">
      <c r="A56" s="608" t="s">
        <v>1705</v>
      </c>
      <c r="B56" s="1216"/>
      <c r="C56" s="1214"/>
    </row>
    <row r="57" spans="1:3" ht="78.75" customHeight="1" thickBot="1">
      <c r="A57" s="610"/>
      <c r="B57" s="618" t="s">
        <v>1710</v>
      </c>
      <c r="C57" s="609"/>
    </row>
    <row r="58" spans="1:3" ht="29.25" thickBot="1">
      <c r="A58" s="610"/>
      <c r="B58" s="610" t="s">
        <v>618</v>
      </c>
      <c r="C58" s="611">
        <v>2500</v>
      </c>
    </row>
    <row r="59" spans="1:3" ht="70.5" customHeight="1" thickBot="1">
      <c r="A59" s="610"/>
      <c r="B59" s="610" t="s">
        <v>11</v>
      </c>
      <c r="C59" s="611">
        <v>1300</v>
      </c>
    </row>
    <row r="60" spans="1:3" ht="51.75" customHeight="1" thickBot="1">
      <c r="A60" s="610"/>
      <c r="B60" s="610" t="s">
        <v>12</v>
      </c>
      <c r="C60" s="613">
        <v>650</v>
      </c>
    </row>
    <row r="61" spans="1:3" ht="53.25" customHeight="1" thickBot="1">
      <c r="A61" s="610"/>
      <c r="B61" s="608" t="s">
        <v>718</v>
      </c>
      <c r="C61" s="609"/>
    </row>
    <row r="62" spans="1:3" ht="41.25" customHeight="1" thickBot="1">
      <c r="A62" s="610"/>
      <c r="B62" s="610" t="s">
        <v>618</v>
      </c>
      <c r="C62" s="611">
        <v>1500</v>
      </c>
    </row>
    <row r="63" spans="1:3" ht="45.75" customHeight="1" thickBot="1">
      <c r="A63" s="610"/>
      <c r="B63" s="610" t="s">
        <v>11</v>
      </c>
      <c r="C63" s="613">
        <v>760</v>
      </c>
    </row>
    <row r="64" spans="1:3" ht="36.75" customHeight="1" thickBot="1">
      <c r="A64" s="610"/>
      <c r="B64" s="610" t="s">
        <v>12</v>
      </c>
      <c r="C64" s="613">
        <v>390</v>
      </c>
    </row>
    <row r="65" spans="1:3" ht="99.95" customHeight="1" thickBot="1">
      <c r="A65" s="610"/>
      <c r="B65" s="610" t="s">
        <v>1711</v>
      </c>
      <c r="C65" s="613" t="s">
        <v>1712</v>
      </c>
    </row>
    <row r="66" spans="1:3" s="447" customFormat="1" ht="30.75" thickBot="1">
      <c r="A66" s="608" t="s">
        <v>1713</v>
      </c>
      <c r="B66" s="608" t="s">
        <v>1714</v>
      </c>
      <c r="C66" s="613"/>
    </row>
    <row r="67" spans="1:3" ht="39.75" customHeight="1" thickBot="1">
      <c r="A67" s="610"/>
      <c r="B67" s="610" t="s">
        <v>1715</v>
      </c>
      <c r="C67" s="611">
        <v>109000</v>
      </c>
    </row>
  </sheetData>
  <mergeCells count="11">
    <mergeCell ref="A4:A6"/>
    <mergeCell ref="A10:A14"/>
    <mergeCell ref="A19:A20"/>
    <mergeCell ref="A22:A35"/>
    <mergeCell ref="C55:C56"/>
    <mergeCell ref="A38:A39"/>
    <mergeCell ref="B38:B39"/>
    <mergeCell ref="A41:A42"/>
    <mergeCell ref="A43:A45"/>
    <mergeCell ref="A49:A50"/>
    <mergeCell ref="B55:B5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3"/>
  <sheetViews>
    <sheetView topLeftCell="A16" workbookViewId="0"/>
  </sheetViews>
  <sheetFormatPr defaultRowHeight="15"/>
  <cols>
    <col min="1" max="1" width="21.7109375" customWidth="1"/>
    <col min="2" max="2" width="18.28515625" customWidth="1"/>
  </cols>
  <sheetData>
    <row r="2" spans="1:6">
      <c r="A2" s="1220" t="s">
        <v>1730</v>
      </c>
      <c r="B2" s="1220"/>
      <c r="C2" s="1220"/>
    </row>
    <row r="4" spans="1:6">
      <c r="A4" s="769" t="s">
        <v>1731</v>
      </c>
      <c r="B4" s="769"/>
      <c r="C4" s="769"/>
      <c r="D4" s="769"/>
      <c r="E4" s="769"/>
    </row>
    <row r="5" spans="1:6">
      <c r="A5" s="42" t="s">
        <v>1739</v>
      </c>
      <c r="B5" s="965" t="s">
        <v>1732</v>
      </c>
      <c r="C5" s="966"/>
      <c r="D5" s="966"/>
      <c r="E5" s="966"/>
      <c r="F5" s="1061"/>
    </row>
    <row r="6" spans="1:6">
      <c r="A6" s="42" t="s">
        <v>1733</v>
      </c>
      <c r="B6" s="965">
        <v>73.5</v>
      </c>
      <c r="C6" s="966"/>
      <c r="D6" s="966"/>
      <c r="E6" s="966"/>
      <c r="F6" s="1061"/>
    </row>
    <row r="7" spans="1:6">
      <c r="A7" s="42" t="s">
        <v>1734</v>
      </c>
      <c r="B7" s="965">
        <v>61.65</v>
      </c>
      <c r="C7" s="966"/>
      <c r="D7" s="966"/>
      <c r="E7" s="966"/>
      <c r="F7" s="1061"/>
    </row>
    <row r="8" spans="1:6">
      <c r="A8" s="42" t="s">
        <v>1735</v>
      </c>
      <c r="B8" s="965">
        <v>57.55</v>
      </c>
      <c r="C8" s="966"/>
      <c r="D8" s="966"/>
      <c r="E8" s="966"/>
      <c r="F8" s="1061"/>
    </row>
    <row r="9" spans="1:6">
      <c r="A9" s="42" t="s">
        <v>1736</v>
      </c>
      <c r="B9" s="965">
        <v>54.05</v>
      </c>
      <c r="C9" s="966"/>
      <c r="D9" s="966"/>
      <c r="E9" s="966"/>
      <c r="F9" s="1061"/>
    </row>
    <row r="10" spans="1:6">
      <c r="A10" s="42" t="s">
        <v>1737</v>
      </c>
      <c r="B10" s="965">
        <v>47.65</v>
      </c>
      <c r="C10" s="966"/>
      <c r="D10" s="966"/>
      <c r="E10" s="966"/>
      <c r="F10" s="1061"/>
    </row>
    <row r="11" spans="1:6">
      <c r="A11" s="42" t="s">
        <v>1738</v>
      </c>
      <c r="B11" s="965">
        <v>46.35</v>
      </c>
      <c r="C11" s="966"/>
      <c r="D11" s="966"/>
      <c r="E11" s="966"/>
      <c r="F11" s="1061"/>
    </row>
    <row r="13" spans="1:6">
      <c r="A13" t="s">
        <v>1740</v>
      </c>
    </row>
    <row r="15" spans="1:6">
      <c r="A15" s="1220" t="s">
        <v>1741</v>
      </c>
      <c r="B15" s="1220"/>
      <c r="C15" s="1220"/>
      <c r="D15" s="1220"/>
      <c r="E15" s="1220"/>
      <c r="F15" s="1220"/>
    </row>
    <row r="16" spans="1:6" ht="63" customHeight="1">
      <c r="A16" s="1221" t="s">
        <v>1742</v>
      </c>
      <c r="B16" s="1221"/>
      <c r="C16" s="1221"/>
      <c r="D16" s="1221"/>
      <c r="E16" s="1221"/>
      <c r="F16" s="1221"/>
    </row>
    <row r="17" spans="1:8" ht="45" customHeight="1">
      <c r="A17" s="1217" t="s">
        <v>1743</v>
      </c>
      <c r="B17" s="1217"/>
      <c r="C17" s="1217"/>
      <c r="D17" s="1217"/>
      <c r="E17" s="1217"/>
      <c r="F17" s="1217"/>
      <c r="G17" s="1217"/>
      <c r="H17" s="1217"/>
    </row>
    <row r="18" spans="1:8" ht="15.75" thickBot="1"/>
    <row r="19" spans="1:8">
      <c r="A19" s="635"/>
      <c r="B19" s="1218" t="s">
        <v>1744</v>
      </c>
    </row>
    <row r="20" spans="1:8">
      <c r="A20" s="636" t="s">
        <v>1771</v>
      </c>
      <c r="B20" s="1219"/>
    </row>
    <row r="21" spans="1:8">
      <c r="A21" s="637" t="s">
        <v>1745</v>
      </c>
      <c r="B21" s="638">
        <v>182</v>
      </c>
    </row>
    <row r="22" spans="1:8">
      <c r="A22" s="637" t="s">
        <v>1746</v>
      </c>
      <c r="B22" s="638">
        <v>164</v>
      </c>
    </row>
    <row r="23" spans="1:8" ht="25.5">
      <c r="A23" s="637" t="s">
        <v>1747</v>
      </c>
      <c r="B23" s="638">
        <v>283</v>
      </c>
    </row>
    <row r="24" spans="1:8">
      <c r="A24" s="637" t="s">
        <v>1748</v>
      </c>
      <c r="B24" s="638">
        <v>166</v>
      </c>
    </row>
    <row r="25" spans="1:8">
      <c r="A25" s="637" t="s">
        <v>1749</v>
      </c>
      <c r="B25" s="638">
        <v>161</v>
      </c>
    </row>
    <row r="26" spans="1:8" ht="25.5">
      <c r="A26" s="637" t="s">
        <v>1750</v>
      </c>
      <c r="B26" s="639">
        <v>1238</v>
      </c>
    </row>
    <row r="27" spans="1:8">
      <c r="A27" s="637" t="s">
        <v>1751</v>
      </c>
      <c r="B27" s="638">
        <v>148</v>
      </c>
    </row>
    <row r="28" spans="1:8">
      <c r="A28" s="637" t="s">
        <v>1752</v>
      </c>
      <c r="B28" s="638">
        <v>160</v>
      </c>
    </row>
    <row r="29" spans="1:8">
      <c r="A29" s="637" t="s">
        <v>1753</v>
      </c>
      <c r="B29" s="638">
        <v>156</v>
      </c>
    </row>
    <row r="30" spans="1:8">
      <c r="A30" s="637" t="s">
        <v>1754</v>
      </c>
      <c r="B30" s="638">
        <v>115</v>
      </c>
    </row>
    <row r="31" spans="1:8">
      <c r="A31" s="637" t="s">
        <v>1755</v>
      </c>
      <c r="B31" s="638">
        <v>155</v>
      </c>
    </row>
    <row r="32" spans="1:8">
      <c r="A32" s="637" t="s">
        <v>1756</v>
      </c>
      <c r="B32" s="638">
        <v>158</v>
      </c>
    </row>
    <row r="33" spans="1:2">
      <c r="A33" s="637" t="s">
        <v>1757</v>
      </c>
      <c r="B33" s="639">
        <v>1359</v>
      </c>
    </row>
    <row r="34" spans="1:2">
      <c r="A34" s="637" t="s">
        <v>1758</v>
      </c>
      <c r="B34" s="638">
        <v>283</v>
      </c>
    </row>
    <row r="35" spans="1:2">
      <c r="A35" s="637" t="s">
        <v>1759</v>
      </c>
      <c r="B35" s="638">
        <v>152</v>
      </c>
    </row>
    <row r="36" spans="1:2">
      <c r="A36" s="637" t="s">
        <v>1760</v>
      </c>
      <c r="B36" s="639">
        <v>31405</v>
      </c>
    </row>
    <row r="37" spans="1:2">
      <c r="A37" s="637" t="s">
        <v>1761</v>
      </c>
      <c r="B37" s="638">
        <v>244</v>
      </c>
    </row>
    <row r="38" spans="1:2">
      <c r="A38" s="637" t="s">
        <v>1762</v>
      </c>
      <c r="B38" s="638">
        <v>50</v>
      </c>
    </row>
    <row r="39" spans="1:2">
      <c r="A39" s="637" t="s">
        <v>1763</v>
      </c>
      <c r="B39" s="638">
        <v>161</v>
      </c>
    </row>
    <row r="40" spans="1:2">
      <c r="A40" s="637" t="s">
        <v>1764</v>
      </c>
      <c r="B40" s="639">
        <v>1193</v>
      </c>
    </row>
    <row r="41" spans="1:2">
      <c r="A41" s="637" t="s">
        <v>1765</v>
      </c>
      <c r="B41" s="638">
        <v>155</v>
      </c>
    </row>
    <row r="42" spans="1:2" ht="25.5">
      <c r="A42" s="637" t="s">
        <v>1766</v>
      </c>
      <c r="B42" s="638">
        <v>617</v>
      </c>
    </row>
    <row r="43" spans="1:2">
      <c r="A43" s="637" t="s">
        <v>1767</v>
      </c>
      <c r="B43" s="638">
        <v>158</v>
      </c>
    </row>
    <row r="44" spans="1:2">
      <c r="A44" s="637" t="s">
        <v>1768</v>
      </c>
      <c r="B44" s="638">
        <v>123</v>
      </c>
    </row>
    <row r="45" spans="1:2">
      <c r="A45" s="637" t="s">
        <v>1769</v>
      </c>
      <c r="B45" s="638">
        <v>127</v>
      </c>
    </row>
    <row r="46" spans="1:2" ht="25.5">
      <c r="A46" s="640" t="s">
        <v>1770</v>
      </c>
      <c r="B46" s="641">
        <v>157</v>
      </c>
    </row>
    <row r="48" spans="1:2" s="447" customFormat="1">
      <c r="A48" s="447" t="s">
        <v>1772</v>
      </c>
    </row>
    <row r="50" spans="1:11">
      <c r="A50" s="1217" t="s">
        <v>1773</v>
      </c>
      <c r="B50" s="1217"/>
      <c r="C50" s="1217"/>
      <c r="D50" s="1217"/>
      <c r="E50" s="1217"/>
      <c r="F50" s="1217"/>
      <c r="G50" s="1217"/>
      <c r="H50" s="1217"/>
      <c r="I50" s="1217"/>
      <c r="J50" s="1217"/>
      <c r="K50" s="1217"/>
    </row>
    <row r="51" spans="1:11">
      <c r="A51" s="1217"/>
      <c r="B51" s="1217"/>
      <c r="C51" s="1217"/>
      <c r="D51" s="1217"/>
      <c r="E51" s="1217"/>
      <c r="F51" s="1217"/>
      <c r="G51" s="1217"/>
      <c r="H51" s="1217"/>
      <c r="I51" s="1217"/>
      <c r="J51" s="1217"/>
      <c r="K51" s="1217"/>
    </row>
    <row r="52" spans="1:11">
      <c r="A52" s="1217"/>
      <c r="B52" s="1217"/>
      <c r="C52" s="1217"/>
      <c r="D52" s="1217"/>
      <c r="E52" s="1217"/>
      <c r="F52" s="1217"/>
      <c r="G52" s="1217"/>
      <c r="H52" s="1217"/>
      <c r="I52" s="1217"/>
      <c r="J52" s="1217"/>
      <c r="K52" s="1217"/>
    </row>
    <row r="53" spans="1:11">
      <c r="A53" s="1217"/>
      <c r="B53" s="1217"/>
      <c r="C53" s="1217"/>
      <c r="D53" s="1217"/>
      <c r="E53" s="1217"/>
      <c r="F53" s="1217"/>
      <c r="G53" s="1217"/>
      <c r="H53" s="1217"/>
      <c r="I53" s="1217"/>
      <c r="J53" s="1217"/>
      <c r="K53" s="1217"/>
    </row>
  </sheetData>
  <mergeCells count="14">
    <mergeCell ref="A2:C2"/>
    <mergeCell ref="A4:E4"/>
    <mergeCell ref="B5:F5"/>
    <mergeCell ref="B6:F6"/>
    <mergeCell ref="B7:F7"/>
    <mergeCell ref="A17:H17"/>
    <mergeCell ref="B19:B20"/>
    <mergeCell ref="A50:K53"/>
    <mergeCell ref="B8:F8"/>
    <mergeCell ref="B9:F9"/>
    <mergeCell ref="B10:F10"/>
    <mergeCell ref="B11:F11"/>
    <mergeCell ref="A15:F15"/>
    <mergeCell ref="A16:F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2:I264"/>
  <sheetViews>
    <sheetView showGridLines="0" topLeftCell="A26" workbookViewId="0">
      <selection sqref="A1:I38"/>
    </sheetView>
  </sheetViews>
  <sheetFormatPr defaultColWidth="8.85546875" defaultRowHeight="15"/>
  <cols>
    <col min="1" max="1" width="7.85546875" style="73" bestFit="1" customWidth="1"/>
    <col min="2" max="2" width="8.7109375" style="73" bestFit="1" customWidth="1"/>
    <col min="3" max="3" width="13.42578125" style="73" bestFit="1" customWidth="1"/>
    <col min="4" max="4" width="48" style="73" customWidth="1"/>
    <col min="5" max="5" width="20.5703125" style="115" customWidth="1"/>
    <col min="6" max="8" width="22.28515625" style="118" customWidth="1"/>
    <col min="9" max="9" width="38.42578125" style="73" customWidth="1"/>
    <col min="10" max="16384" width="8.85546875" style="73"/>
  </cols>
  <sheetData>
    <row r="2" spans="1:9" s="126" customFormat="1" ht="17.25">
      <c r="A2" s="755" t="s">
        <v>919</v>
      </c>
      <c r="B2" s="756"/>
      <c r="C2" s="756"/>
      <c r="D2" s="756"/>
      <c r="E2" s="757"/>
      <c r="F2" s="757"/>
      <c r="G2" s="757"/>
      <c r="H2" s="757"/>
      <c r="I2" s="758"/>
    </row>
    <row r="3" spans="1:9" s="117" customFormat="1" ht="75">
      <c r="A3" s="114" t="s">
        <v>920</v>
      </c>
      <c r="B3" s="114" t="s">
        <v>529</v>
      </c>
      <c r="C3" s="114" t="s">
        <v>349</v>
      </c>
      <c r="D3" s="114" t="s">
        <v>921</v>
      </c>
      <c r="E3" s="116" t="s">
        <v>969</v>
      </c>
      <c r="F3" s="116" t="s">
        <v>970</v>
      </c>
      <c r="G3" s="292" t="s">
        <v>1219</v>
      </c>
      <c r="H3" s="292" t="s">
        <v>1373</v>
      </c>
      <c r="I3" s="113"/>
    </row>
    <row r="4" spans="1:9" ht="30">
      <c r="A4" s="120">
        <v>1</v>
      </c>
      <c r="B4" s="120">
        <v>3</v>
      </c>
      <c r="C4" s="120">
        <v>98</v>
      </c>
      <c r="D4" s="121" t="s">
        <v>922</v>
      </c>
      <c r="E4" s="122">
        <v>21036</v>
      </c>
      <c r="F4" s="294">
        <v>26027</v>
      </c>
      <c r="G4" s="293">
        <f>+F4*0.2258+F4</f>
        <v>31903.8966</v>
      </c>
      <c r="H4" s="397">
        <v>34809</v>
      </c>
      <c r="I4" s="290" t="s">
        <v>923</v>
      </c>
    </row>
    <row r="5" spans="1:9">
      <c r="A5" s="120">
        <v>2</v>
      </c>
      <c r="B5" s="120">
        <v>5</v>
      </c>
      <c r="C5" s="120" t="s">
        <v>924</v>
      </c>
      <c r="D5" s="123" t="s">
        <v>925</v>
      </c>
      <c r="E5" s="122">
        <v>177</v>
      </c>
      <c r="F5" s="294">
        <v>219</v>
      </c>
      <c r="G5" s="293">
        <f t="shared" ref="G5:G36" si="0">+F5*0.2258+F5</f>
        <v>268.4502</v>
      </c>
      <c r="H5" s="397">
        <v>292</v>
      </c>
      <c r="I5" s="291" t="s">
        <v>926</v>
      </c>
    </row>
    <row r="6" spans="1:9" ht="30">
      <c r="A6" s="120">
        <v>3</v>
      </c>
      <c r="B6" s="120">
        <v>7</v>
      </c>
      <c r="C6" s="120" t="s">
        <v>927</v>
      </c>
      <c r="D6" s="123" t="s">
        <v>928</v>
      </c>
      <c r="E6" s="122">
        <v>296</v>
      </c>
      <c r="F6" s="294">
        <v>366</v>
      </c>
      <c r="G6" s="293">
        <f t="shared" si="0"/>
        <v>448.64279999999997</v>
      </c>
      <c r="H6" s="397">
        <v>488</v>
      </c>
      <c r="I6" s="291" t="s">
        <v>926</v>
      </c>
    </row>
    <row r="7" spans="1:9" ht="30">
      <c r="A7" s="120">
        <v>4</v>
      </c>
      <c r="B7" s="120" t="s">
        <v>929</v>
      </c>
      <c r="C7" s="120" t="s">
        <v>930</v>
      </c>
      <c r="D7" s="124" t="s">
        <v>931</v>
      </c>
      <c r="E7" s="122">
        <v>1188</v>
      </c>
      <c r="F7" s="294">
        <v>1465</v>
      </c>
      <c r="G7" s="293">
        <f t="shared" si="0"/>
        <v>1795.797</v>
      </c>
      <c r="H7" s="397">
        <v>1958</v>
      </c>
      <c r="I7" s="291"/>
    </row>
    <row r="8" spans="1:9" ht="30">
      <c r="A8" s="120">
        <v>5</v>
      </c>
      <c r="B8" s="120">
        <v>8</v>
      </c>
      <c r="C8" s="120" t="s">
        <v>932</v>
      </c>
      <c r="D8" s="123" t="s">
        <v>933</v>
      </c>
      <c r="E8" s="122">
        <v>177</v>
      </c>
      <c r="F8" s="294">
        <v>219</v>
      </c>
      <c r="G8" s="293">
        <f t="shared" si="0"/>
        <v>268.4502</v>
      </c>
      <c r="H8" s="397">
        <v>292</v>
      </c>
      <c r="I8" s="291" t="s">
        <v>926</v>
      </c>
    </row>
    <row r="9" spans="1:9" ht="30">
      <c r="A9" s="120">
        <v>6</v>
      </c>
      <c r="B9" s="120">
        <v>14</v>
      </c>
      <c r="C9" s="120" t="s">
        <v>932</v>
      </c>
      <c r="D9" s="123" t="s">
        <v>934</v>
      </c>
      <c r="E9" s="122">
        <v>177</v>
      </c>
      <c r="F9" s="294">
        <v>219</v>
      </c>
      <c r="G9" s="293">
        <f t="shared" si="0"/>
        <v>268.4502</v>
      </c>
      <c r="H9" s="397">
        <v>292</v>
      </c>
      <c r="I9" s="291" t="s">
        <v>926</v>
      </c>
    </row>
    <row r="10" spans="1:9" ht="30">
      <c r="A10" s="120">
        <v>7</v>
      </c>
      <c r="B10" s="120">
        <v>28</v>
      </c>
      <c r="C10" s="120" t="s">
        <v>935</v>
      </c>
      <c r="D10" s="123" t="s">
        <v>936</v>
      </c>
      <c r="E10" s="122">
        <v>177</v>
      </c>
      <c r="F10" s="294">
        <v>219</v>
      </c>
      <c r="G10" s="293">
        <f t="shared" si="0"/>
        <v>268.4502</v>
      </c>
      <c r="H10" s="397">
        <v>292</v>
      </c>
      <c r="I10" s="291" t="s">
        <v>926</v>
      </c>
    </row>
    <row r="11" spans="1:9" ht="30">
      <c r="A11" s="120">
        <v>8</v>
      </c>
      <c r="B11" s="120">
        <v>29</v>
      </c>
      <c r="C11" s="120">
        <v>100</v>
      </c>
      <c r="D11" s="123" t="s">
        <v>937</v>
      </c>
      <c r="E11" s="122">
        <v>693</v>
      </c>
      <c r="F11" s="294">
        <v>857</v>
      </c>
      <c r="G11" s="293">
        <f t="shared" si="0"/>
        <v>1050.5106000000001</v>
      </c>
      <c r="H11" s="397">
        <v>1145</v>
      </c>
      <c r="I11" s="291" t="s">
        <v>926</v>
      </c>
    </row>
    <row r="12" spans="1:9" ht="30">
      <c r="A12" s="120">
        <v>9</v>
      </c>
      <c r="B12" s="120">
        <v>30</v>
      </c>
      <c r="C12" s="120">
        <v>101</v>
      </c>
      <c r="D12" s="123" t="s">
        <v>938</v>
      </c>
      <c r="E12" s="122">
        <v>2627</v>
      </c>
      <c r="F12" s="294">
        <v>3250</v>
      </c>
      <c r="G12" s="293">
        <f t="shared" si="0"/>
        <v>3983.85</v>
      </c>
      <c r="H12" s="397">
        <v>4345</v>
      </c>
      <c r="I12" s="291" t="s">
        <v>939</v>
      </c>
    </row>
    <row r="13" spans="1:9" ht="45">
      <c r="A13" s="120">
        <v>10</v>
      </c>
      <c r="B13" s="120">
        <v>32</v>
      </c>
      <c r="C13" s="120" t="s">
        <v>350</v>
      </c>
      <c r="D13" s="125" t="s">
        <v>940</v>
      </c>
      <c r="E13" s="122">
        <v>191</v>
      </c>
      <c r="F13" s="294">
        <v>236</v>
      </c>
      <c r="G13" s="293">
        <f t="shared" si="0"/>
        <v>289.28879999999998</v>
      </c>
      <c r="H13" s="397">
        <v>315</v>
      </c>
      <c r="I13" s="291" t="s">
        <v>941</v>
      </c>
    </row>
    <row r="14" spans="1:9" ht="45">
      <c r="A14" s="120">
        <v>11</v>
      </c>
      <c r="B14" s="120">
        <v>32</v>
      </c>
      <c r="C14" s="120" t="s">
        <v>350</v>
      </c>
      <c r="D14" s="125" t="s">
        <v>942</v>
      </c>
      <c r="E14" s="122">
        <v>191</v>
      </c>
      <c r="F14" s="294">
        <v>236</v>
      </c>
      <c r="G14" s="293">
        <f t="shared" si="0"/>
        <v>289.28879999999998</v>
      </c>
      <c r="H14" s="397">
        <v>315</v>
      </c>
      <c r="I14" s="291" t="s">
        <v>941</v>
      </c>
    </row>
    <row r="15" spans="1:9">
      <c r="A15" s="120">
        <v>12</v>
      </c>
      <c r="B15" s="120">
        <v>37</v>
      </c>
      <c r="C15" s="120" t="s">
        <v>351</v>
      </c>
      <c r="D15" s="125" t="s">
        <v>943</v>
      </c>
      <c r="E15" s="122">
        <v>693</v>
      </c>
      <c r="F15" s="294">
        <v>857</v>
      </c>
      <c r="G15" s="293">
        <f t="shared" si="0"/>
        <v>1050.5106000000001</v>
      </c>
      <c r="H15" s="397">
        <v>1145</v>
      </c>
      <c r="I15" s="291"/>
    </row>
    <row r="16" spans="1:9" ht="30">
      <c r="A16" s="120">
        <v>13</v>
      </c>
      <c r="B16" s="120">
        <v>38</v>
      </c>
      <c r="C16" s="120" t="s">
        <v>351</v>
      </c>
      <c r="D16" s="125" t="s">
        <v>944</v>
      </c>
      <c r="E16" s="122">
        <v>693</v>
      </c>
      <c r="F16" s="294">
        <v>857</v>
      </c>
      <c r="G16" s="293">
        <f t="shared" si="0"/>
        <v>1050.5106000000001</v>
      </c>
      <c r="H16" s="397">
        <v>1145</v>
      </c>
      <c r="I16" s="291"/>
    </row>
    <row r="17" spans="1:9">
      <c r="A17" s="120">
        <v>14</v>
      </c>
      <c r="B17" s="120">
        <v>39</v>
      </c>
      <c r="C17" s="120" t="s">
        <v>350</v>
      </c>
      <c r="D17" s="125" t="s">
        <v>945</v>
      </c>
      <c r="E17" s="122">
        <v>191</v>
      </c>
      <c r="F17" s="294">
        <v>236</v>
      </c>
      <c r="G17" s="293">
        <f t="shared" si="0"/>
        <v>289.28879999999998</v>
      </c>
      <c r="H17" s="397">
        <v>315</v>
      </c>
      <c r="I17" s="291" t="s">
        <v>946</v>
      </c>
    </row>
    <row r="18" spans="1:9" ht="60">
      <c r="A18" s="120">
        <v>15</v>
      </c>
      <c r="B18" s="120">
        <v>41</v>
      </c>
      <c r="C18" s="120" t="s">
        <v>352</v>
      </c>
      <c r="D18" s="125" t="s">
        <v>947</v>
      </c>
      <c r="E18" s="122">
        <v>337</v>
      </c>
      <c r="F18" s="294">
        <v>417</v>
      </c>
      <c r="G18" s="293">
        <f t="shared" si="0"/>
        <v>511.15859999999998</v>
      </c>
      <c r="H18" s="397">
        <v>555</v>
      </c>
      <c r="I18" s="291" t="s">
        <v>926</v>
      </c>
    </row>
    <row r="19" spans="1:9">
      <c r="A19" s="120">
        <v>16</v>
      </c>
      <c r="B19" s="120">
        <v>52</v>
      </c>
      <c r="C19" s="120" t="s">
        <v>351</v>
      </c>
      <c r="D19" s="125" t="s">
        <v>948</v>
      </c>
      <c r="E19" s="122">
        <v>693</v>
      </c>
      <c r="F19" s="294">
        <v>857</v>
      </c>
      <c r="G19" s="293">
        <f t="shared" si="0"/>
        <v>1050.5106000000001</v>
      </c>
      <c r="H19" s="397">
        <v>1145</v>
      </c>
      <c r="I19" s="291"/>
    </row>
    <row r="20" spans="1:9">
      <c r="A20" s="120">
        <v>17</v>
      </c>
      <c r="B20" s="120">
        <v>56</v>
      </c>
      <c r="C20" s="120">
        <v>103</v>
      </c>
      <c r="D20" s="123" t="s">
        <v>949</v>
      </c>
      <c r="E20" s="122">
        <v>337</v>
      </c>
      <c r="F20" s="294">
        <v>417</v>
      </c>
      <c r="G20" s="293">
        <f t="shared" si="0"/>
        <v>511.15859999999998</v>
      </c>
      <c r="H20" s="397">
        <v>555</v>
      </c>
      <c r="I20" s="291" t="s">
        <v>926</v>
      </c>
    </row>
    <row r="21" spans="1:9" ht="30">
      <c r="A21" s="120">
        <v>18</v>
      </c>
      <c r="B21" s="120">
        <v>57</v>
      </c>
      <c r="C21" s="120">
        <v>103</v>
      </c>
      <c r="D21" s="123" t="s">
        <v>950</v>
      </c>
      <c r="E21" s="122">
        <v>337</v>
      </c>
      <c r="F21" s="294">
        <v>417</v>
      </c>
      <c r="G21" s="293">
        <f t="shared" si="0"/>
        <v>511.15859999999998</v>
      </c>
      <c r="H21" s="397">
        <v>555</v>
      </c>
      <c r="I21" s="291" t="s">
        <v>926</v>
      </c>
    </row>
    <row r="22" spans="1:9" ht="30">
      <c r="A22" s="120">
        <v>19</v>
      </c>
      <c r="B22" s="120">
        <v>59</v>
      </c>
      <c r="C22" s="120">
        <v>103</v>
      </c>
      <c r="D22" s="123" t="s">
        <v>951</v>
      </c>
      <c r="E22" s="122">
        <v>337</v>
      </c>
      <c r="F22" s="294">
        <v>417</v>
      </c>
      <c r="G22" s="293">
        <f t="shared" si="0"/>
        <v>511.15859999999998</v>
      </c>
      <c r="H22" s="397">
        <v>555</v>
      </c>
      <c r="I22" s="291" t="s">
        <v>926</v>
      </c>
    </row>
    <row r="23" spans="1:9" ht="30">
      <c r="A23" s="120">
        <v>20</v>
      </c>
      <c r="B23" s="120">
        <v>60</v>
      </c>
      <c r="C23" s="120">
        <v>103</v>
      </c>
      <c r="D23" s="123" t="s">
        <v>952</v>
      </c>
      <c r="E23" s="122">
        <v>337</v>
      </c>
      <c r="F23" s="294">
        <v>417</v>
      </c>
      <c r="G23" s="293">
        <f t="shared" si="0"/>
        <v>511.15859999999998</v>
      </c>
      <c r="H23" s="397">
        <v>555</v>
      </c>
      <c r="I23" s="291" t="s">
        <v>926</v>
      </c>
    </row>
    <row r="24" spans="1:9" ht="30">
      <c r="A24" s="120">
        <v>21</v>
      </c>
      <c r="B24" s="120">
        <v>63</v>
      </c>
      <c r="C24" s="120">
        <v>104</v>
      </c>
      <c r="D24" s="125" t="s">
        <v>953</v>
      </c>
      <c r="E24" s="122">
        <v>1853</v>
      </c>
      <c r="F24" s="294">
        <v>2293</v>
      </c>
      <c r="G24" s="293">
        <f t="shared" si="0"/>
        <v>2810.7593999999999</v>
      </c>
      <c r="H24" s="397">
        <v>3064</v>
      </c>
      <c r="I24" s="291"/>
    </row>
    <row r="25" spans="1:9">
      <c r="A25" s="120">
        <v>22</v>
      </c>
      <c r="B25" s="120">
        <v>64</v>
      </c>
      <c r="C25" s="120">
        <v>104</v>
      </c>
      <c r="D25" s="125" t="s">
        <v>954</v>
      </c>
      <c r="E25" s="122">
        <v>337</v>
      </c>
      <c r="F25" s="294">
        <v>417</v>
      </c>
      <c r="G25" s="293">
        <f t="shared" si="0"/>
        <v>511.15859999999998</v>
      </c>
      <c r="H25" s="397">
        <v>555</v>
      </c>
      <c r="I25" s="291" t="s">
        <v>955</v>
      </c>
    </row>
    <row r="26" spans="1:9">
      <c r="A26" s="120">
        <v>23</v>
      </c>
      <c r="B26" s="120">
        <v>68</v>
      </c>
      <c r="C26" s="120">
        <v>104</v>
      </c>
      <c r="D26" s="125" t="s">
        <v>956</v>
      </c>
      <c r="E26" s="122">
        <v>1853</v>
      </c>
      <c r="F26" s="294">
        <v>2293</v>
      </c>
      <c r="G26" s="293">
        <f t="shared" si="0"/>
        <v>2810.7593999999999</v>
      </c>
      <c r="H26" s="397">
        <v>3064</v>
      </c>
      <c r="I26" s="291"/>
    </row>
    <row r="27" spans="1:9" ht="30">
      <c r="A27" s="120">
        <v>24</v>
      </c>
      <c r="B27" s="120">
        <v>69</v>
      </c>
      <c r="C27" s="120">
        <v>104</v>
      </c>
      <c r="D27" s="125" t="s">
        <v>957</v>
      </c>
      <c r="E27" s="122">
        <v>1853</v>
      </c>
      <c r="F27" s="294">
        <v>2293</v>
      </c>
      <c r="G27" s="293">
        <f t="shared" si="0"/>
        <v>2810.7593999999999</v>
      </c>
      <c r="H27" s="397">
        <v>3064</v>
      </c>
      <c r="I27" s="291"/>
    </row>
    <row r="28" spans="1:9" ht="30">
      <c r="A28" s="120">
        <v>25</v>
      </c>
      <c r="B28" s="120">
        <v>71</v>
      </c>
      <c r="C28" s="120">
        <v>104</v>
      </c>
      <c r="D28" s="125" t="s">
        <v>958</v>
      </c>
      <c r="E28" s="122">
        <v>1853</v>
      </c>
      <c r="F28" s="294">
        <v>2293</v>
      </c>
      <c r="G28" s="293">
        <f t="shared" si="0"/>
        <v>2810.7593999999999</v>
      </c>
      <c r="H28" s="397">
        <v>3064</v>
      </c>
      <c r="I28" s="291"/>
    </row>
    <row r="29" spans="1:9">
      <c r="A29" s="120">
        <v>26</v>
      </c>
      <c r="B29" s="120">
        <v>72</v>
      </c>
      <c r="C29" s="120">
        <v>104</v>
      </c>
      <c r="D29" s="123" t="s">
        <v>959</v>
      </c>
      <c r="E29" s="122">
        <v>1853</v>
      </c>
      <c r="F29" s="294">
        <v>2293</v>
      </c>
      <c r="G29" s="293">
        <f t="shared" si="0"/>
        <v>2810.7593999999999</v>
      </c>
      <c r="H29" s="397">
        <v>3064</v>
      </c>
      <c r="I29" s="291"/>
    </row>
    <row r="30" spans="1:9" ht="30">
      <c r="A30" s="120">
        <v>27</v>
      </c>
      <c r="B30" s="120">
        <v>73</v>
      </c>
      <c r="C30" s="120">
        <v>104</v>
      </c>
      <c r="D30" s="123" t="s">
        <v>960</v>
      </c>
      <c r="E30" s="122">
        <v>1853</v>
      </c>
      <c r="F30" s="294">
        <v>2293</v>
      </c>
      <c r="G30" s="293">
        <f t="shared" si="0"/>
        <v>2810.7593999999999</v>
      </c>
      <c r="H30" s="397">
        <v>3064</v>
      </c>
      <c r="I30" s="291"/>
    </row>
    <row r="31" spans="1:9" ht="30">
      <c r="A31" s="120">
        <v>28</v>
      </c>
      <c r="B31" s="120">
        <v>74</v>
      </c>
      <c r="C31" s="120">
        <v>104</v>
      </c>
      <c r="D31" s="123" t="s">
        <v>961</v>
      </c>
      <c r="E31" s="122">
        <v>1853</v>
      </c>
      <c r="F31" s="294">
        <v>2293</v>
      </c>
      <c r="G31" s="293">
        <f t="shared" si="0"/>
        <v>2810.7593999999999</v>
      </c>
      <c r="H31" s="397">
        <v>3064</v>
      </c>
      <c r="I31" s="291"/>
    </row>
    <row r="32" spans="1:9">
      <c r="A32" s="120">
        <v>29</v>
      </c>
      <c r="B32" s="120">
        <v>75</v>
      </c>
      <c r="C32" s="120">
        <v>104</v>
      </c>
      <c r="D32" s="123" t="s">
        <v>962</v>
      </c>
      <c r="E32" s="122">
        <v>1853</v>
      </c>
      <c r="F32" s="294">
        <v>2293</v>
      </c>
      <c r="G32" s="293">
        <f t="shared" si="0"/>
        <v>2810.7593999999999</v>
      </c>
      <c r="H32" s="397">
        <v>3064</v>
      </c>
      <c r="I32" s="291"/>
    </row>
    <row r="33" spans="1:9" ht="30">
      <c r="A33" s="120">
        <v>30</v>
      </c>
      <c r="B33" s="120">
        <v>76</v>
      </c>
      <c r="C33" s="120">
        <v>104</v>
      </c>
      <c r="D33" s="123" t="s">
        <v>963</v>
      </c>
      <c r="E33" s="122">
        <v>1853</v>
      </c>
      <c r="F33" s="294">
        <v>2293</v>
      </c>
      <c r="G33" s="293">
        <f t="shared" si="0"/>
        <v>2810.7593999999999</v>
      </c>
      <c r="H33" s="397">
        <v>3064</v>
      </c>
      <c r="I33" s="291"/>
    </row>
    <row r="34" spans="1:9" ht="90">
      <c r="A34" s="120">
        <v>31</v>
      </c>
      <c r="B34" s="120" t="s">
        <v>964</v>
      </c>
      <c r="C34" s="120" t="s">
        <v>613</v>
      </c>
      <c r="D34" s="123" t="s">
        <v>965</v>
      </c>
      <c r="E34" s="122">
        <v>16829</v>
      </c>
      <c r="F34" s="294">
        <v>20823</v>
      </c>
      <c r="G34" s="293">
        <f t="shared" si="0"/>
        <v>25524.8334</v>
      </c>
      <c r="H34" s="397">
        <v>27848</v>
      </c>
      <c r="I34" s="291"/>
    </row>
    <row r="35" spans="1:9" ht="75">
      <c r="A35" s="120">
        <v>32</v>
      </c>
      <c r="B35" s="120" t="s">
        <v>353</v>
      </c>
      <c r="C35" s="120" t="s">
        <v>616</v>
      </c>
      <c r="D35" s="123" t="s">
        <v>966</v>
      </c>
      <c r="E35" s="122">
        <v>16829</v>
      </c>
      <c r="F35" s="294">
        <v>20823</v>
      </c>
      <c r="G35" s="293">
        <f t="shared" si="0"/>
        <v>25524.8334</v>
      </c>
      <c r="H35" s="397">
        <v>27848</v>
      </c>
      <c r="I35" s="291"/>
    </row>
    <row r="36" spans="1:9" ht="30">
      <c r="A36" s="120">
        <v>33</v>
      </c>
      <c r="B36" s="750" t="s">
        <v>354</v>
      </c>
      <c r="C36" s="751"/>
      <c r="D36" s="123" t="s">
        <v>617</v>
      </c>
      <c r="E36" s="122">
        <v>16829</v>
      </c>
      <c r="F36" s="294">
        <v>20823</v>
      </c>
      <c r="G36" s="293">
        <f t="shared" si="0"/>
        <v>25524.8334</v>
      </c>
      <c r="H36" s="397">
        <v>27848</v>
      </c>
      <c r="I36" s="291"/>
    </row>
    <row r="37" spans="1:9">
      <c r="A37" s="752" t="s">
        <v>967</v>
      </c>
      <c r="B37" s="752"/>
      <c r="C37" s="752"/>
      <c r="D37" s="752"/>
      <c r="E37" s="752"/>
      <c r="F37" s="752"/>
      <c r="G37" s="753"/>
      <c r="H37" s="753"/>
      <c r="I37" s="752"/>
    </row>
    <row r="38" spans="1:9">
      <c r="A38" s="754" t="s">
        <v>968</v>
      </c>
      <c r="B38" s="754"/>
      <c r="C38" s="754"/>
      <c r="D38" s="754"/>
      <c r="E38" s="754"/>
      <c r="F38" s="754"/>
      <c r="G38" s="754"/>
      <c r="H38" s="754"/>
      <c r="I38" s="754"/>
    </row>
    <row r="264" spans="4:4">
      <c r="D264" s="73" t="s">
        <v>1265</v>
      </c>
    </row>
  </sheetData>
  <sheetProtection algorithmName="SHA-512" hashValue="ax5lgv3vUEA6FHFAJkHwY3WXdhlos6iBm6UolZMrNbRTB2Hl6XjVvSUs9sMZPuooACXo6v86FpR6emUF7A46+g==" saltValue="fpreDTAvciu8IlCZrcHsOA==" spinCount="100000" sheet="1" objects="1" scenarios="1" selectLockedCells="1"/>
  <mergeCells count="4">
    <mergeCell ref="B36:C36"/>
    <mergeCell ref="A37:I37"/>
    <mergeCell ref="A38:I38"/>
    <mergeCell ref="A2: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B1:B51"/>
  <sheetViews>
    <sheetView showGridLines="0" topLeftCell="A25" workbookViewId="0">
      <selection activeCell="B2" sqref="B2:B51"/>
    </sheetView>
  </sheetViews>
  <sheetFormatPr defaultColWidth="9.140625" defaultRowHeight="15"/>
  <cols>
    <col min="1" max="1" width="9.140625" style="2"/>
    <col min="2" max="2" width="115.28515625" style="31" customWidth="1"/>
    <col min="3" max="3" width="52.42578125" style="2" customWidth="1"/>
    <col min="4" max="16384" width="9.140625" style="2"/>
  </cols>
  <sheetData>
    <row r="1" spans="2:2" ht="15.75" thickBot="1"/>
    <row r="2" spans="2:2" ht="18" customHeight="1">
      <c r="B2" s="759" t="s">
        <v>50</v>
      </c>
    </row>
    <row r="3" spans="2:2" ht="18" customHeight="1" thickBot="1">
      <c r="B3" s="760"/>
    </row>
    <row r="4" spans="2:2">
      <c r="B4" s="66" t="s">
        <v>727</v>
      </c>
    </row>
    <row r="5" spans="2:2">
      <c r="B5" s="63" t="s">
        <v>728</v>
      </c>
    </row>
    <row r="6" spans="2:2">
      <c r="B6" s="63" t="s">
        <v>633</v>
      </c>
    </row>
    <row r="7" spans="2:2">
      <c r="B7" s="63" t="s">
        <v>634</v>
      </c>
    </row>
    <row r="8" spans="2:2">
      <c r="B8" s="63" t="s">
        <v>635</v>
      </c>
    </row>
    <row r="9" spans="2:2">
      <c r="B9" s="63" t="s">
        <v>636</v>
      </c>
    </row>
    <row r="10" spans="2:2">
      <c r="B10" s="63" t="s">
        <v>650</v>
      </c>
    </row>
    <row r="11" spans="2:2">
      <c r="B11" s="63" t="s">
        <v>729</v>
      </c>
    </row>
    <row r="12" spans="2:2">
      <c r="B12" s="63" t="s">
        <v>637</v>
      </c>
    </row>
    <row r="13" spans="2:2">
      <c r="B13" s="63" t="s">
        <v>638</v>
      </c>
    </row>
    <row r="14" spans="2:2">
      <c r="B14" s="63" t="s">
        <v>730</v>
      </c>
    </row>
    <row r="15" spans="2:2">
      <c r="B15" s="63" t="s">
        <v>731</v>
      </c>
    </row>
    <row r="16" spans="2:2">
      <c r="B16" s="63" t="s">
        <v>732</v>
      </c>
    </row>
    <row r="17" spans="2:2">
      <c r="B17" s="63" t="s">
        <v>639</v>
      </c>
    </row>
    <row r="18" spans="2:2">
      <c r="B18" s="63" t="s">
        <v>640</v>
      </c>
    </row>
    <row r="19" spans="2:2">
      <c r="B19" s="63" t="s">
        <v>641</v>
      </c>
    </row>
    <row r="20" spans="2:2">
      <c r="B20" s="63" t="s">
        <v>642</v>
      </c>
    </row>
    <row r="21" spans="2:2">
      <c r="B21" s="63" t="s">
        <v>643</v>
      </c>
    </row>
    <row r="22" spans="2:2">
      <c r="B22" s="63" t="s">
        <v>644</v>
      </c>
    </row>
    <row r="23" spans="2:2">
      <c r="B23" s="63" t="s">
        <v>645</v>
      </c>
    </row>
    <row r="24" spans="2:2" ht="30">
      <c r="B24" s="63" t="s">
        <v>733</v>
      </c>
    </row>
    <row r="25" spans="2:2">
      <c r="B25" s="63" t="s">
        <v>734</v>
      </c>
    </row>
    <row r="26" spans="2:2">
      <c r="B26" s="63" t="s">
        <v>646</v>
      </c>
    </row>
    <row r="27" spans="2:2">
      <c r="B27" s="63" t="s">
        <v>647</v>
      </c>
    </row>
    <row r="28" spans="2:2">
      <c r="B28" s="63" t="s">
        <v>648</v>
      </c>
    </row>
    <row r="29" spans="2:2">
      <c r="B29" s="63" t="s">
        <v>649</v>
      </c>
    </row>
    <row r="30" spans="2:2">
      <c r="B30" s="63" t="s">
        <v>651</v>
      </c>
    </row>
    <row r="31" spans="2:2">
      <c r="B31" s="63" t="s">
        <v>652</v>
      </c>
    </row>
    <row r="32" spans="2:2" ht="30">
      <c r="B32" s="63" t="s">
        <v>653</v>
      </c>
    </row>
    <row r="33" spans="2:2">
      <c r="B33" s="63" t="s">
        <v>654</v>
      </c>
    </row>
    <row r="34" spans="2:2">
      <c r="B34" s="63" t="s">
        <v>655</v>
      </c>
    </row>
    <row r="35" spans="2:2" ht="30">
      <c r="B35" s="63" t="s">
        <v>656</v>
      </c>
    </row>
    <row r="36" spans="2:2">
      <c r="B36" s="63" t="s">
        <v>657</v>
      </c>
    </row>
    <row r="37" spans="2:2">
      <c r="B37" s="63" t="s">
        <v>658</v>
      </c>
    </row>
    <row r="38" spans="2:2">
      <c r="B38" s="63" t="s">
        <v>659</v>
      </c>
    </row>
    <row r="39" spans="2:2">
      <c r="B39" s="63" t="s">
        <v>660</v>
      </c>
    </row>
    <row r="40" spans="2:2">
      <c r="B40" s="63" t="s">
        <v>661</v>
      </c>
    </row>
    <row r="41" spans="2:2">
      <c r="B41" s="63" t="s">
        <v>662</v>
      </c>
    </row>
    <row r="42" spans="2:2">
      <c r="B42" s="63" t="s">
        <v>663</v>
      </c>
    </row>
    <row r="43" spans="2:2">
      <c r="B43" s="63" t="s">
        <v>735</v>
      </c>
    </row>
    <row r="44" spans="2:2">
      <c r="B44" s="63" t="s">
        <v>664</v>
      </c>
    </row>
    <row r="45" spans="2:2">
      <c r="B45" s="63" t="s">
        <v>665</v>
      </c>
    </row>
    <row r="46" spans="2:2">
      <c r="B46" s="63" t="s">
        <v>666</v>
      </c>
    </row>
    <row r="47" spans="2:2">
      <c r="B47" s="63" t="s">
        <v>667</v>
      </c>
    </row>
    <row r="48" spans="2:2">
      <c r="B48" s="63" t="s">
        <v>668</v>
      </c>
    </row>
    <row r="49" spans="2:2">
      <c r="B49" s="63" t="s">
        <v>669</v>
      </c>
    </row>
    <row r="50" spans="2:2">
      <c r="B50" s="63" t="s">
        <v>670</v>
      </c>
    </row>
    <row r="51" spans="2:2" ht="15.75" thickBot="1">
      <c r="B51" s="64" t="s">
        <v>355</v>
      </c>
    </row>
  </sheetData>
  <sheetProtection algorithmName="SHA-512" hashValue="znpYdFjSWPwDQxQaLlpCGaD/I67ruvg56ERxBMK93/tLRMsUPv72O8YpONm/JiUOcZkdN+Ctz+ctfwojAMvEkg==" saltValue="FQ0VsxTpM8u6EgQwcFpB8Q==" spinCount="100000" sheet="1" objects="1" scenarios="1" selectLockedCells="1"/>
  <mergeCells count="1">
    <mergeCell ref="B2:B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E30"/>
  <sheetViews>
    <sheetView showGridLines="0" topLeftCell="A4" zoomScaleNormal="100" workbookViewId="0">
      <selection activeCell="B2" sqref="B2:E30"/>
    </sheetView>
  </sheetViews>
  <sheetFormatPr defaultColWidth="9.140625" defaultRowHeight="12.75"/>
  <cols>
    <col min="1" max="1" width="9.140625" style="9"/>
    <col min="2" max="2" width="5" style="9" customWidth="1"/>
    <col min="3" max="3" width="78.140625" style="9" customWidth="1"/>
    <col min="4" max="4" width="9.140625" style="9" customWidth="1"/>
    <col min="5" max="5" width="4.7109375" style="9" customWidth="1"/>
    <col min="6" max="16384" width="9.140625" style="9"/>
  </cols>
  <sheetData>
    <row r="1" spans="2:5" ht="13.5" thickBot="1">
      <c r="D1" s="277"/>
      <c r="E1" s="277"/>
    </row>
    <row r="2" spans="2:5" ht="18.75">
      <c r="B2" s="7"/>
      <c r="C2" s="379"/>
      <c r="D2" s="280"/>
      <c r="E2" s="281"/>
    </row>
    <row r="3" spans="2:5" ht="18.75">
      <c r="B3" s="8"/>
      <c r="C3" s="12" t="s">
        <v>365</v>
      </c>
      <c r="D3" s="288"/>
      <c r="E3" s="282"/>
    </row>
    <row r="4" spans="2:5" ht="15">
      <c r="B4" s="8"/>
      <c r="C4" s="266" t="s">
        <v>366</v>
      </c>
      <c r="D4" s="276">
        <v>2021</v>
      </c>
      <c r="E4" s="283"/>
    </row>
    <row r="5" spans="2:5" ht="15">
      <c r="B5" s="8"/>
      <c r="C5" s="266" t="s">
        <v>329</v>
      </c>
      <c r="D5" s="89"/>
      <c r="E5" s="284"/>
    </row>
    <row r="6" spans="2:5" ht="15">
      <c r="B6" s="8"/>
      <c r="C6" s="266" t="s">
        <v>330</v>
      </c>
      <c r="D6" s="286">
        <v>20</v>
      </c>
      <c r="E6" s="284"/>
    </row>
    <row r="7" spans="2:5" ht="15">
      <c r="B7" s="8"/>
      <c r="C7" s="266" t="s">
        <v>331</v>
      </c>
      <c r="D7" s="286">
        <v>20</v>
      </c>
      <c r="E7" s="284"/>
    </row>
    <row r="8" spans="2:5" ht="15">
      <c r="B8" s="8"/>
      <c r="C8" s="266" t="s">
        <v>332</v>
      </c>
      <c r="D8" s="286">
        <v>40</v>
      </c>
      <c r="E8" s="284"/>
    </row>
    <row r="9" spans="2:5" ht="15">
      <c r="B9" s="8"/>
      <c r="C9" s="266" t="s">
        <v>333</v>
      </c>
      <c r="D9" s="286"/>
      <c r="E9" s="283"/>
    </row>
    <row r="10" spans="2:5" ht="15">
      <c r="B10" s="8"/>
      <c r="C10" s="266" t="s">
        <v>334</v>
      </c>
      <c r="D10" s="286">
        <v>180</v>
      </c>
      <c r="E10" s="283"/>
    </row>
    <row r="11" spans="2:5" ht="15">
      <c r="B11" s="8"/>
      <c r="C11" s="266" t="s">
        <v>335</v>
      </c>
      <c r="D11" s="286">
        <v>125</v>
      </c>
      <c r="E11" s="284"/>
    </row>
    <row r="12" spans="2:5" ht="15">
      <c r="B12" s="8"/>
      <c r="C12" s="266" t="s">
        <v>336</v>
      </c>
      <c r="D12" s="286"/>
      <c r="E12" s="283"/>
    </row>
    <row r="13" spans="2:5" ht="15">
      <c r="B13" s="8"/>
      <c r="C13" s="266" t="s">
        <v>356</v>
      </c>
      <c r="D13" s="286"/>
      <c r="E13" s="283"/>
    </row>
    <row r="14" spans="2:5" ht="15">
      <c r="B14" s="8"/>
      <c r="C14" s="266" t="s">
        <v>337</v>
      </c>
      <c r="D14" s="286"/>
      <c r="E14" s="283"/>
    </row>
    <row r="15" spans="2:5" ht="30">
      <c r="B15" s="8"/>
      <c r="C15" s="266" t="s">
        <v>358</v>
      </c>
      <c r="D15" s="286">
        <v>30</v>
      </c>
      <c r="E15" s="283"/>
    </row>
    <row r="16" spans="2:5" ht="15">
      <c r="B16" s="8"/>
      <c r="C16" s="266" t="s">
        <v>357</v>
      </c>
      <c r="D16" s="286">
        <v>30</v>
      </c>
      <c r="E16" s="283"/>
    </row>
    <row r="17" spans="1:5" ht="15">
      <c r="B17" s="8"/>
      <c r="C17" s="266" t="s">
        <v>338</v>
      </c>
      <c r="D17" s="286">
        <v>60</v>
      </c>
      <c r="E17" s="283"/>
    </row>
    <row r="18" spans="1:5" ht="15">
      <c r="B18" s="8"/>
      <c r="C18" s="266" t="s">
        <v>339</v>
      </c>
      <c r="D18" s="286">
        <v>160</v>
      </c>
      <c r="E18" s="283"/>
    </row>
    <row r="19" spans="1:5" ht="15">
      <c r="B19" s="8"/>
      <c r="C19" s="266" t="s">
        <v>340</v>
      </c>
      <c r="D19" s="286"/>
      <c r="E19" s="284"/>
    </row>
    <row r="20" spans="1:5" ht="15">
      <c r="B20" s="8"/>
      <c r="C20" s="266" t="s">
        <v>341</v>
      </c>
      <c r="D20" s="286">
        <v>225</v>
      </c>
      <c r="E20" s="283"/>
    </row>
    <row r="21" spans="1:5" ht="15">
      <c r="B21" s="8"/>
      <c r="C21" s="266" t="s">
        <v>342</v>
      </c>
      <c r="D21" s="286">
        <v>225</v>
      </c>
      <c r="E21" s="283"/>
    </row>
    <row r="22" spans="1:5" ht="15">
      <c r="B22" s="8"/>
      <c r="C22" s="266" t="s">
        <v>697</v>
      </c>
      <c r="D22" s="286"/>
      <c r="E22" s="283"/>
    </row>
    <row r="23" spans="1:5" s="11" customFormat="1" ht="15">
      <c r="B23" s="13"/>
      <c r="C23" s="275" t="s">
        <v>698</v>
      </c>
      <c r="D23" s="287"/>
      <c r="E23" s="284"/>
    </row>
    <row r="24" spans="1:5" ht="15">
      <c r="B24" s="8"/>
      <c r="C24" s="266" t="s">
        <v>343</v>
      </c>
      <c r="D24" s="286">
        <v>200</v>
      </c>
      <c r="E24" s="283"/>
    </row>
    <row r="25" spans="1:5" ht="15">
      <c r="B25" s="8"/>
      <c r="C25" s="266" t="s">
        <v>344</v>
      </c>
      <c r="D25" s="286">
        <v>170</v>
      </c>
      <c r="E25" s="283"/>
    </row>
    <row r="26" spans="1:5" ht="15">
      <c r="B26" s="8"/>
      <c r="C26" s="266" t="s">
        <v>345</v>
      </c>
      <c r="D26" s="286">
        <v>12</v>
      </c>
      <c r="E26" s="283"/>
    </row>
    <row r="27" spans="1:5" ht="15">
      <c r="B27" s="8"/>
      <c r="C27" s="266" t="s">
        <v>346</v>
      </c>
      <c r="D27" s="286">
        <v>16</v>
      </c>
      <c r="E27" s="283"/>
    </row>
    <row r="28" spans="1:5" ht="15">
      <c r="B28" s="8"/>
      <c r="C28" s="266" t="s">
        <v>347</v>
      </c>
      <c r="D28" s="286">
        <v>125</v>
      </c>
      <c r="E28" s="283"/>
    </row>
    <row r="29" spans="1:5" ht="15">
      <c r="B29" s="8"/>
      <c r="C29" s="266" t="s">
        <v>348</v>
      </c>
      <c r="D29" s="286">
        <v>125</v>
      </c>
      <c r="E29" s="283"/>
    </row>
    <row r="30" spans="1:5" ht="13.5" thickBot="1">
      <c r="A30" s="278"/>
      <c r="B30" s="10"/>
      <c r="C30" s="279"/>
      <c r="D30" s="279"/>
      <c r="E30" s="285"/>
    </row>
  </sheetData>
  <sheetProtection algorithmName="SHA-512" hashValue="c4XE9JS5m91af+wi6McIr9PS44+yNGmNolGis27UMLV0h7BWL9YaMvy3Vvt+LfWf0rt8itORo9oFl03gSKhhgQ==" saltValue="HX91cYj5civlv7uZZPVcEQ==" spinCount="100000" sheet="1" objects="1" scenarios="1" select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5"/>
  <sheetViews>
    <sheetView showGridLines="0" workbookViewId="0">
      <selection activeCell="C1" sqref="C1:I15"/>
    </sheetView>
  </sheetViews>
  <sheetFormatPr defaultRowHeight="15"/>
  <sheetData>
    <row r="2" spans="3:9" ht="15.75" thickBot="1"/>
    <row r="3" spans="3:9">
      <c r="C3" s="761" t="s">
        <v>1258</v>
      </c>
      <c r="D3" s="762"/>
      <c r="E3" s="762"/>
      <c r="F3" s="762"/>
      <c r="G3" s="762"/>
      <c r="H3" s="762"/>
      <c r="I3" s="763"/>
    </row>
    <row r="4" spans="3:9" ht="15.75" thickBot="1">
      <c r="C4" s="764"/>
      <c r="D4" s="765"/>
      <c r="E4" s="765"/>
      <c r="F4" s="765"/>
      <c r="G4" s="765"/>
      <c r="H4" s="765"/>
      <c r="I4" s="766"/>
    </row>
    <row r="5" spans="3:9">
      <c r="C5" s="774" t="s">
        <v>1649</v>
      </c>
      <c r="D5" s="775"/>
      <c r="E5" s="775"/>
      <c r="F5" s="775"/>
      <c r="G5" s="776"/>
      <c r="H5" s="770"/>
      <c r="I5" s="771"/>
    </row>
    <row r="6" spans="3:9" ht="15.75" thickBot="1">
      <c r="C6" s="777"/>
      <c r="D6" s="778"/>
      <c r="E6" s="778"/>
      <c r="F6" s="778"/>
      <c r="G6" s="779"/>
      <c r="H6" s="772"/>
      <c r="I6" s="773"/>
    </row>
    <row r="7" spans="3:9">
      <c r="C7" s="780" t="s">
        <v>1650</v>
      </c>
      <c r="D7" s="781"/>
      <c r="E7" s="781"/>
      <c r="F7" s="781"/>
      <c r="G7" s="782"/>
      <c r="H7" s="770" t="s">
        <v>1654</v>
      </c>
      <c r="I7" s="771"/>
    </row>
    <row r="8" spans="3:9" ht="15.75" thickBot="1">
      <c r="C8" s="783"/>
      <c r="D8" s="784"/>
      <c r="E8" s="784"/>
      <c r="F8" s="784"/>
      <c r="G8" s="785"/>
      <c r="H8" s="772"/>
      <c r="I8" s="773"/>
    </row>
    <row r="9" spans="3:9">
      <c r="C9" s="786" t="s">
        <v>1651</v>
      </c>
      <c r="D9" s="775"/>
      <c r="E9" s="775"/>
      <c r="F9" s="775"/>
      <c r="G9" s="776"/>
      <c r="H9" s="770"/>
      <c r="I9" s="771"/>
    </row>
    <row r="10" spans="3:9" ht="15.75" thickBot="1">
      <c r="C10" s="777"/>
      <c r="D10" s="778"/>
      <c r="E10" s="778"/>
      <c r="F10" s="778"/>
      <c r="G10" s="779"/>
      <c r="H10" s="772"/>
      <c r="I10" s="773"/>
    </row>
    <row r="11" spans="3:9" ht="16.5" thickBot="1">
      <c r="C11" s="601" t="s">
        <v>1652</v>
      </c>
      <c r="D11" s="602"/>
      <c r="E11" s="602"/>
      <c r="F11" s="602"/>
      <c r="G11" s="602"/>
      <c r="H11" s="790" t="s">
        <v>1655</v>
      </c>
      <c r="I11" s="791"/>
    </row>
    <row r="12" spans="3:9" ht="30.75" customHeight="1" thickBot="1">
      <c r="C12" s="787" t="s">
        <v>1653</v>
      </c>
      <c r="D12" s="788"/>
      <c r="E12" s="788"/>
      <c r="F12" s="788"/>
      <c r="G12" s="789"/>
      <c r="H12" s="604"/>
      <c r="I12" s="603"/>
    </row>
    <row r="13" spans="3:9" ht="16.5" thickBot="1">
      <c r="C13" s="601" t="s">
        <v>1648</v>
      </c>
      <c r="D13" s="602"/>
      <c r="E13" s="602"/>
      <c r="F13" s="602"/>
      <c r="G13" s="602"/>
      <c r="H13" s="790" t="s">
        <v>1656</v>
      </c>
      <c r="I13" s="791"/>
    </row>
    <row r="14" spans="3:9">
      <c r="C14" s="767" t="s">
        <v>1259</v>
      </c>
      <c r="D14" s="768"/>
      <c r="E14" s="768"/>
      <c r="F14" s="768"/>
      <c r="G14" s="768"/>
      <c r="H14" s="768"/>
      <c r="I14" s="768"/>
    </row>
    <row r="15" spans="3:9" ht="33.75" customHeight="1">
      <c r="C15" s="769"/>
      <c r="D15" s="769"/>
      <c r="E15" s="769"/>
      <c r="F15" s="769"/>
      <c r="G15" s="769"/>
      <c r="H15" s="769"/>
      <c r="I15" s="769"/>
    </row>
  </sheetData>
  <sheetProtection algorithmName="SHA-512" hashValue="hSjctFSe/9XQDVlOXkuum/suPKGl9P4sudDhLttuH0RhyG3btdGWW6a7epyG69YRjkXyDuuMq1TP3nWlK9Q/gA==" saltValue="YGrr/xTXFk+vzfxB2ur8GA==" spinCount="100000" sheet="1" objects="1" scenarios="1" selectLockedCells="1"/>
  <mergeCells count="11">
    <mergeCell ref="C3:I4"/>
    <mergeCell ref="C14:I15"/>
    <mergeCell ref="H5:I6"/>
    <mergeCell ref="H7:I8"/>
    <mergeCell ref="H9:I10"/>
    <mergeCell ref="C5:G6"/>
    <mergeCell ref="C7:G8"/>
    <mergeCell ref="C9:G10"/>
    <mergeCell ref="C12:G12"/>
    <mergeCell ref="H11:I11"/>
    <mergeCell ref="H13:I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B2:I41"/>
  <sheetViews>
    <sheetView showGridLines="0" topLeftCell="A12" zoomScale="160" zoomScaleNormal="160" workbookViewId="0">
      <selection activeCell="B1" sqref="B1:G41"/>
    </sheetView>
  </sheetViews>
  <sheetFormatPr defaultColWidth="9.140625" defaultRowHeight="12.75"/>
  <cols>
    <col min="1" max="1" width="9.140625" style="6"/>
    <col min="2" max="2" width="9.140625" style="84"/>
    <col min="3" max="3" width="12.28515625" style="6" customWidth="1"/>
    <col min="4" max="4" width="11.28515625" style="6" customWidth="1"/>
    <col min="5" max="5" width="11" style="6" customWidth="1"/>
    <col min="6" max="6" width="11.5703125" style="6" customWidth="1"/>
    <col min="7" max="7" width="11.7109375" style="6" customWidth="1"/>
    <col min="8" max="16384" width="9.140625" style="6"/>
  </cols>
  <sheetData>
    <row r="2" spans="2:9" ht="18.75" customHeight="1">
      <c r="B2" s="796" t="s">
        <v>364</v>
      </c>
      <c r="C2" s="796"/>
      <c r="D2" s="796"/>
      <c r="E2" s="796"/>
      <c r="F2" s="796"/>
      <c r="G2" s="796"/>
    </row>
    <row r="3" spans="2:9" ht="12.75" customHeight="1">
      <c r="B3" s="795" t="s">
        <v>716</v>
      </c>
      <c r="C3" s="795"/>
      <c r="D3" s="795"/>
      <c r="E3" s="795"/>
      <c r="F3" s="795"/>
      <c r="G3" s="795"/>
    </row>
    <row r="4" spans="2:9" ht="12.75" customHeight="1">
      <c r="B4" s="795"/>
      <c r="C4" s="795"/>
      <c r="D4" s="795"/>
      <c r="E4" s="795"/>
      <c r="F4" s="795"/>
      <c r="G4" s="795"/>
      <c r="I4" s="85"/>
    </row>
    <row r="5" spans="2:9">
      <c r="B5" s="86" t="s">
        <v>699</v>
      </c>
      <c r="C5" s="792" t="s">
        <v>700</v>
      </c>
      <c r="D5" s="793"/>
      <c r="E5" s="793"/>
      <c r="F5" s="793"/>
      <c r="G5" s="794"/>
    </row>
    <row r="6" spans="2:9">
      <c r="B6" s="86" t="s">
        <v>701</v>
      </c>
      <c r="C6" s="87" t="s">
        <v>361</v>
      </c>
      <c r="D6" s="87" t="s">
        <v>362</v>
      </c>
      <c r="E6" s="87" t="s">
        <v>702</v>
      </c>
      <c r="F6" s="87" t="s">
        <v>359</v>
      </c>
      <c r="G6" s="87" t="s">
        <v>360</v>
      </c>
    </row>
    <row r="7" spans="2:9">
      <c r="B7" s="86" t="s">
        <v>703</v>
      </c>
      <c r="C7" s="272">
        <v>4500</v>
      </c>
      <c r="D7" s="272">
        <v>3600</v>
      </c>
      <c r="E7" s="272">
        <v>2800</v>
      </c>
      <c r="F7" s="272">
        <v>2500</v>
      </c>
      <c r="G7" s="272">
        <v>2100</v>
      </c>
    </row>
    <row r="8" spans="2:9">
      <c r="B8" s="86" t="s">
        <v>704</v>
      </c>
      <c r="C8" s="272">
        <v>2800</v>
      </c>
      <c r="D8" s="272">
        <v>2100</v>
      </c>
      <c r="E8" s="272">
        <v>1700</v>
      </c>
      <c r="F8" s="272">
        <v>1400</v>
      </c>
      <c r="G8" s="272">
        <v>1300</v>
      </c>
    </row>
    <row r="9" spans="2:9">
      <c r="B9" s="86" t="s">
        <v>705</v>
      </c>
      <c r="C9" s="272">
        <v>2100</v>
      </c>
      <c r="D9" s="272">
        <v>1400</v>
      </c>
      <c r="E9" s="272">
        <v>1300</v>
      </c>
      <c r="F9" s="273">
        <v>900</v>
      </c>
      <c r="G9" s="273">
        <v>700</v>
      </c>
    </row>
    <row r="10" spans="2:9">
      <c r="B10" s="86" t="s">
        <v>706</v>
      </c>
      <c r="C10" s="273">
        <v>900</v>
      </c>
      <c r="D10" s="273">
        <v>700</v>
      </c>
      <c r="E10" s="273">
        <v>530</v>
      </c>
      <c r="F10" s="273">
        <v>450</v>
      </c>
      <c r="G10" s="273">
        <v>360</v>
      </c>
    </row>
    <row r="11" spans="2:9">
      <c r="B11" s="86" t="s">
        <v>707</v>
      </c>
      <c r="C11" s="273">
        <v>530</v>
      </c>
      <c r="D11" s="273">
        <v>450</v>
      </c>
      <c r="E11" s="273">
        <v>310</v>
      </c>
      <c r="F11" s="273">
        <v>300</v>
      </c>
      <c r="G11" s="273">
        <v>250</v>
      </c>
    </row>
    <row r="12" spans="2:9">
      <c r="B12" s="86" t="s">
        <v>708</v>
      </c>
      <c r="C12" s="273">
        <v>300</v>
      </c>
      <c r="D12" s="273">
        <v>250</v>
      </c>
      <c r="E12" s="273">
        <v>160</v>
      </c>
      <c r="F12" s="273">
        <v>140</v>
      </c>
      <c r="G12" s="273">
        <v>109</v>
      </c>
    </row>
    <row r="13" spans="2:9">
      <c r="B13" s="86" t="s">
        <v>709</v>
      </c>
      <c r="C13" s="273">
        <v>109</v>
      </c>
      <c r="D13" s="273">
        <v>86</v>
      </c>
      <c r="E13" s="273">
        <v>60</v>
      </c>
      <c r="F13" s="273">
        <v>50</v>
      </c>
      <c r="G13" s="273">
        <v>38</v>
      </c>
    </row>
    <row r="14" spans="2:9">
      <c r="B14" s="91"/>
      <c r="C14" s="92"/>
      <c r="D14" s="92"/>
      <c r="E14" s="92"/>
      <c r="F14" s="92"/>
      <c r="G14" s="92"/>
    </row>
    <row r="15" spans="2:9" ht="24.75" customHeight="1">
      <c r="B15" s="795" t="s">
        <v>710</v>
      </c>
      <c r="C15" s="795"/>
      <c r="D15" s="795"/>
      <c r="E15" s="795"/>
      <c r="F15" s="795"/>
      <c r="G15" s="795"/>
    </row>
    <row r="16" spans="2:9" ht="48.75" customHeight="1">
      <c r="B16" s="802" t="s">
        <v>711</v>
      </c>
      <c r="C16" s="802"/>
      <c r="D16" s="802"/>
      <c r="E16" s="802"/>
      <c r="F16" s="802"/>
      <c r="G16" s="802"/>
      <c r="H16" s="83"/>
    </row>
    <row r="17" spans="2:7">
      <c r="B17" s="90"/>
    </row>
    <row r="18" spans="2:7">
      <c r="B18" s="86" t="s">
        <v>699</v>
      </c>
      <c r="C18" s="792" t="s">
        <v>700</v>
      </c>
      <c r="D18" s="793"/>
      <c r="E18" s="793"/>
      <c r="F18" s="793"/>
      <c r="G18" s="794"/>
    </row>
    <row r="19" spans="2:7">
      <c r="B19" s="86" t="s">
        <v>701</v>
      </c>
      <c r="C19" s="87" t="s">
        <v>712</v>
      </c>
      <c r="D19" s="87" t="s">
        <v>362</v>
      </c>
      <c r="E19" s="87" t="s">
        <v>702</v>
      </c>
      <c r="F19" s="87" t="s">
        <v>359</v>
      </c>
      <c r="G19" s="87" t="s">
        <v>360</v>
      </c>
    </row>
    <row r="20" spans="2:7">
      <c r="B20" s="86" t="s">
        <v>703</v>
      </c>
      <c r="C20" s="88">
        <v>5625</v>
      </c>
      <c r="D20" s="88">
        <v>4500</v>
      </c>
      <c r="E20" s="88">
        <v>3500</v>
      </c>
      <c r="F20" s="88">
        <v>3125</v>
      </c>
      <c r="G20" s="88">
        <v>2625</v>
      </c>
    </row>
    <row r="21" spans="2:7">
      <c r="B21" s="86" t="s">
        <v>704</v>
      </c>
      <c r="C21" s="88">
        <v>3500</v>
      </c>
      <c r="D21" s="88">
        <v>2625</v>
      </c>
      <c r="E21" s="88">
        <v>2125</v>
      </c>
      <c r="F21" s="88">
        <v>1750</v>
      </c>
      <c r="G21" s="88">
        <v>1625</v>
      </c>
    </row>
    <row r="22" spans="2:7">
      <c r="B22" s="86" t="s">
        <v>705</v>
      </c>
      <c r="C22" s="88">
        <v>2625</v>
      </c>
      <c r="D22" s="88">
        <v>1750</v>
      </c>
      <c r="E22" s="88">
        <v>1625</v>
      </c>
      <c r="F22" s="88">
        <v>1125</v>
      </c>
      <c r="G22" s="88">
        <v>875</v>
      </c>
    </row>
    <row r="23" spans="2:7">
      <c r="B23" s="86" t="s">
        <v>706</v>
      </c>
      <c r="C23" s="88">
        <v>1125</v>
      </c>
      <c r="D23" s="88">
        <v>875</v>
      </c>
      <c r="E23" s="88">
        <v>662</v>
      </c>
      <c r="F23" s="88">
        <v>562</v>
      </c>
      <c r="G23" s="88">
        <v>450</v>
      </c>
    </row>
    <row r="24" spans="2:7">
      <c r="B24" s="86" t="s">
        <v>707</v>
      </c>
      <c r="C24" s="88">
        <v>662</v>
      </c>
      <c r="D24" s="88">
        <v>562</v>
      </c>
      <c r="E24" s="88">
        <v>387</v>
      </c>
      <c r="F24" s="88">
        <v>375</v>
      </c>
      <c r="G24" s="88">
        <v>312</v>
      </c>
    </row>
    <row r="25" spans="2:7">
      <c r="B25" s="86" t="s">
        <v>708</v>
      </c>
      <c r="C25" s="88">
        <v>375</v>
      </c>
      <c r="D25" s="88">
        <v>312</v>
      </c>
      <c r="E25" s="88">
        <v>200</v>
      </c>
      <c r="F25" s="88">
        <v>175</v>
      </c>
      <c r="G25" s="88">
        <v>136</v>
      </c>
    </row>
    <row r="26" spans="2:7">
      <c r="B26" s="86" t="s">
        <v>709</v>
      </c>
      <c r="C26" s="89">
        <v>136</v>
      </c>
      <c r="D26" s="88">
        <v>107</v>
      </c>
      <c r="E26" s="88">
        <v>75</v>
      </c>
      <c r="F26" s="88">
        <v>62</v>
      </c>
      <c r="G26" s="88">
        <v>47</v>
      </c>
    </row>
    <row r="28" spans="2:7">
      <c r="B28" s="795" t="s">
        <v>714</v>
      </c>
      <c r="C28" s="795"/>
      <c r="D28" s="795"/>
      <c r="E28" s="795"/>
      <c r="F28" s="795"/>
      <c r="G28" s="795"/>
    </row>
    <row r="29" spans="2:7" ht="57" customHeight="1">
      <c r="B29" s="800" t="s">
        <v>715</v>
      </c>
      <c r="C29" s="800"/>
      <c r="D29" s="800"/>
      <c r="E29" s="800"/>
      <c r="F29" s="800"/>
      <c r="G29" s="800"/>
    </row>
    <row r="30" spans="2:7" ht="54" customHeight="1">
      <c r="B30" s="801" t="s">
        <v>713</v>
      </c>
      <c r="C30" s="801"/>
      <c r="D30" s="801"/>
      <c r="E30" s="801"/>
      <c r="F30" s="801"/>
      <c r="G30" s="801"/>
    </row>
    <row r="31" spans="2:7" ht="48.75" customHeight="1">
      <c r="B31" s="802" t="s">
        <v>1358</v>
      </c>
      <c r="C31" s="802"/>
      <c r="D31" s="802"/>
      <c r="E31" s="802"/>
      <c r="F31" s="802"/>
      <c r="G31" s="802"/>
    </row>
    <row r="32" spans="2:7" ht="18" customHeight="1">
      <c r="B32" s="93"/>
      <c r="C32" s="93"/>
      <c r="D32" s="93"/>
      <c r="E32" s="93"/>
      <c r="F32" s="93"/>
      <c r="G32" s="93"/>
    </row>
    <row r="33" spans="2:7" ht="15" customHeight="1">
      <c r="B33" s="95" t="s">
        <v>699</v>
      </c>
      <c r="C33" s="797" t="s">
        <v>700</v>
      </c>
      <c r="D33" s="798"/>
      <c r="E33" s="798"/>
      <c r="F33" s="798"/>
      <c r="G33" s="799"/>
    </row>
    <row r="34" spans="2:7">
      <c r="B34" s="96" t="s">
        <v>701</v>
      </c>
      <c r="C34" s="95" t="s">
        <v>361</v>
      </c>
      <c r="D34" s="95" t="s">
        <v>362</v>
      </c>
      <c r="E34" s="95" t="s">
        <v>702</v>
      </c>
      <c r="F34" s="95" t="s">
        <v>359</v>
      </c>
      <c r="G34" s="95" t="s">
        <v>360</v>
      </c>
    </row>
    <row r="35" spans="2:7">
      <c r="B35" s="95" t="s">
        <v>703</v>
      </c>
      <c r="C35" s="97">
        <v>2250</v>
      </c>
      <c r="D35" s="97">
        <v>1800</v>
      </c>
      <c r="E35" s="97">
        <v>1400</v>
      </c>
      <c r="F35" s="97">
        <v>1250</v>
      </c>
      <c r="G35" s="97">
        <v>1050</v>
      </c>
    </row>
    <row r="36" spans="2:7">
      <c r="B36" s="95" t="s">
        <v>704</v>
      </c>
      <c r="C36" s="97">
        <v>1400</v>
      </c>
      <c r="D36" s="98">
        <v>1050</v>
      </c>
      <c r="E36" s="98">
        <v>850</v>
      </c>
      <c r="F36" s="97">
        <v>700</v>
      </c>
      <c r="G36" s="97">
        <v>650</v>
      </c>
    </row>
    <row r="37" spans="2:7">
      <c r="B37" s="95" t="s">
        <v>705</v>
      </c>
      <c r="C37" s="98">
        <v>1050</v>
      </c>
      <c r="D37" s="98">
        <v>700</v>
      </c>
      <c r="E37" s="98">
        <v>650</v>
      </c>
      <c r="F37" s="97">
        <v>450</v>
      </c>
      <c r="G37" s="97">
        <v>350</v>
      </c>
    </row>
    <row r="38" spans="2:7">
      <c r="B38" s="95" t="s">
        <v>706</v>
      </c>
      <c r="C38" s="98">
        <v>450</v>
      </c>
      <c r="D38" s="98">
        <v>350</v>
      </c>
      <c r="E38" s="98">
        <v>265</v>
      </c>
      <c r="F38" s="97">
        <v>225</v>
      </c>
      <c r="G38" s="97">
        <v>180</v>
      </c>
    </row>
    <row r="39" spans="2:7">
      <c r="B39" s="95" t="s">
        <v>707</v>
      </c>
      <c r="C39" s="98">
        <v>265</v>
      </c>
      <c r="D39" s="98">
        <v>225</v>
      </c>
      <c r="E39" s="98">
        <v>155</v>
      </c>
      <c r="F39" s="97">
        <v>150</v>
      </c>
      <c r="G39" s="97">
        <v>125</v>
      </c>
    </row>
    <row r="40" spans="2:7">
      <c r="B40" s="95" t="s">
        <v>708</v>
      </c>
      <c r="C40" s="98">
        <v>150</v>
      </c>
      <c r="D40" s="98">
        <v>125</v>
      </c>
      <c r="E40" s="98">
        <v>80</v>
      </c>
      <c r="F40" s="97">
        <v>70</v>
      </c>
      <c r="G40" s="97">
        <v>54</v>
      </c>
    </row>
    <row r="41" spans="2:7">
      <c r="B41" s="95" t="s">
        <v>709</v>
      </c>
      <c r="C41" s="98">
        <v>54</v>
      </c>
      <c r="D41" s="98">
        <v>43</v>
      </c>
      <c r="E41" s="98">
        <v>30</v>
      </c>
      <c r="F41" s="97">
        <v>25</v>
      </c>
      <c r="G41" s="97">
        <v>19</v>
      </c>
    </row>
  </sheetData>
  <sheetProtection algorithmName="SHA-512" hashValue="DTtypbO8oHS1z5ZR+ipgE1eKncG2Abe3UG7WUiIwQGDVh8SzPznJM4MDJrxEBMcpCYilkpWjVT5w7nm2o1041Q==" saltValue="moESfhfxxtW0T6dX1FhtDQ==" spinCount="100000" sheet="1" objects="1" scenarios="1" selectLockedCells="1"/>
  <mergeCells count="11">
    <mergeCell ref="C18:G18"/>
    <mergeCell ref="B3:G4"/>
    <mergeCell ref="B2:G2"/>
    <mergeCell ref="C33:G33"/>
    <mergeCell ref="B29:G29"/>
    <mergeCell ref="B30:G30"/>
    <mergeCell ref="B31:G31"/>
    <mergeCell ref="B28:G28"/>
    <mergeCell ref="C5:G5"/>
    <mergeCell ref="B15:G15"/>
    <mergeCell ref="B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dimension ref="B1:E13"/>
  <sheetViews>
    <sheetView showGridLines="0" workbookViewId="0">
      <selection activeCell="B1" sqref="B1:C13"/>
    </sheetView>
  </sheetViews>
  <sheetFormatPr defaultColWidth="8.85546875" defaultRowHeight="15"/>
  <cols>
    <col min="1" max="1" width="5.5703125" style="4" customWidth="1"/>
    <col min="2" max="2" width="62.5703125" style="4" customWidth="1"/>
    <col min="3" max="3" width="28.28515625" style="4" bestFit="1" customWidth="1"/>
    <col min="4" max="4" width="31.7109375" style="4" customWidth="1"/>
    <col min="5" max="5" width="44.28515625" style="4" bestFit="1" customWidth="1"/>
    <col min="6" max="16384" width="8.85546875" style="4"/>
  </cols>
  <sheetData>
    <row r="1" spans="2:5">
      <c r="C1" s="19"/>
    </row>
    <row r="3" spans="2:5" ht="15.75" thickBot="1"/>
    <row r="4" spans="2:5" ht="17.25">
      <c r="B4" s="803" t="s">
        <v>971</v>
      </c>
      <c r="C4" s="804"/>
    </row>
    <row r="5" spans="2:5">
      <c r="B5" s="241" t="s">
        <v>972</v>
      </c>
      <c r="C5" s="274" t="s">
        <v>973</v>
      </c>
    </row>
    <row r="6" spans="2:5">
      <c r="B6" s="241" t="s">
        <v>974</v>
      </c>
      <c r="C6" s="274" t="s">
        <v>973</v>
      </c>
      <c r="D6"/>
      <c r="E6"/>
    </row>
    <row r="7" spans="2:5">
      <c r="B7" s="241" t="s">
        <v>1249</v>
      </c>
      <c r="C7" s="274" t="s">
        <v>973</v>
      </c>
    </row>
    <row r="8" spans="2:5">
      <c r="B8" s="241" t="s">
        <v>975</v>
      </c>
      <c r="C8" s="243" t="s">
        <v>976</v>
      </c>
    </row>
    <row r="9" spans="2:5">
      <c r="B9" s="241" t="s">
        <v>1246</v>
      </c>
      <c r="C9" s="243" t="s">
        <v>977</v>
      </c>
    </row>
    <row r="10" spans="2:5">
      <c r="B10" s="241" t="s">
        <v>1247</v>
      </c>
      <c r="C10" s="337" t="s">
        <v>973</v>
      </c>
    </row>
    <row r="11" spans="2:5" ht="30.75" thickBot="1">
      <c r="B11" s="242" t="s">
        <v>980</v>
      </c>
      <c r="C11" s="244" t="s">
        <v>977</v>
      </c>
    </row>
    <row r="13" spans="2:5">
      <c r="B13" s="338" t="s">
        <v>1248</v>
      </c>
    </row>
  </sheetData>
  <sheetProtection algorithmName="SHA-512" hashValue="F0hPlSs1vWYYaTHbErnvDyuLNx7YgzrJfvtwu72/FIuMUrpE7i/rZALKuxxhgJSV/4RS930ZDR1YBhGy0TSWVA==" saltValue="ZazmBaTQFY8asnkZAJ6q1A==" spinCount="100000" sheet="1" objects="1" scenarios="1" selectLockedCells="1"/>
  <mergeCells count="1">
    <mergeCell ref="B4:C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35</vt:i4>
      </vt:variant>
    </vt:vector>
  </HeadingPairs>
  <TitlesOfParts>
    <vt:vector size="35" baseType="lpstr">
      <vt:lpstr>Pratik Bilgiler Anasayfa</vt:lpstr>
      <vt:lpstr>Motorlu Taşıtlar Vergisi</vt:lpstr>
      <vt:lpstr>TCMB Tebliğ</vt:lpstr>
      <vt:lpstr>İş Kanunu İPC</vt:lpstr>
      <vt:lpstr>İşçi Özlük Dosyası</vt:lpstr>
      <vt:lpstr>Değerli Kağıt</vt:lpstr>
      <vt:lpstr>Değerli Konut Vergisi</vt:lpstr>
      <vt:lpstr>Çevre Temizlik Vergisi</vt:lpstr>
      <vt:lpstr>Dava Açma Süresi</vt:lpstr>
      <vt:lpstr>6331 İ.P.C.</vt:lpstr>
      <vt:lpstr>5510 SGK İ.P.C.</vt:lpstr>
      <vt:lpstr>AGİ</vt:lpstr>
      <vt:lpstr>Bildirim ve Süreler</vt:lpstr>
      <vt:lpstr>Beyanname Verme Süreleri</vt:lpstr>
      <vt:lpstr>MB Oranları</vt:lpstr>
      <vt:lpstr>Yİ - ÜFE</vt:lpstr>
      <vt:lpstr>GVK 94.MD.Vergi Tevfikatı</vt:lpstr>
      <vt:lpstr>SGK Tabi - Tabi Olmayan</vt:lpstr>
      <vt:lpstr>TTK İdari Para Cezaları</vt:lpstr>
      <vt:lpstr>Gecikme Zammı Tablosu</vt:lpstr>
      <vt:lpstr>Asgari Ücretler 2007 - 2021</vt:lpstr>
      <vt:lpstr>Tecil Faizi</vt:lpstr>
      <vt:lpstr>VUK Gereği Düzenlenen Belgeler</vt:lpstr>
      <vt:lpstr>Defter</vt:lpstr>
      <vt:lpstr>Gecikme ve Piş. Zammı ve Faizi</vt:lpstr>
      <vt:lpstr>Asgari Ücret</vt:lpstr>
      <vt:lpstr>SGK Prim Oranları</vt:lpstr>
      <vt:lpstr>Konut KDV Oranları</vt:lpstr>
      <vt:lpstr>Nakit Sermaye Faiz Oranı</vt:lpstr>
      <vt:lpstr>Tev. Tabi Men.ve Gmsi Byn. Sın.</vt:lpstr>
      <vt:lpstr>Tev.ve İst. Uyg. Konu Olmayan</vt:lpstr>
      <vt:lpstr>Yeni Nesil Öde. Kayd.</vt:lpstr>
      <vt:lpstr>Karşıt İnceleme</vt:lpstr>
      <vt:lpstr>Usulsüzlük Cezalar</vt:lpstr>
      <vt:lpstr>Harcırah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Barıs Karaman</dc:creator>
  <cp:lastModifiedBy>İhsan Akar</cp:lastModifiedBy>
  <cp:lastPrinted>2019-02-06T12:23:33Z</cp:lastPrinted>
  <dcterms:created xsi:type="dcterms:W3CDTF">2017-01-17T09:50:38Z</dcterms:created>
  <dcterms:modified xsi:type="dcterms:W3CDTF">2021-02-10T08:47:49Z</dcterms:modified>
</cp:coreProperties>
</file>